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 2021年打印下发版" sheetId="1" r:id="rId1"/>
  </sheets>
  <definedNames>
    <definedName name="_xlnm.Print_Area" localSheetId="0">'附件1 2021年打印下发版'!$A$1:$T$22</definedName>
  </definedNames>
  <calcPr fullCalcOnLoad="1"/>
</workbook>
</file>

<file path=xl/sharedStrings.xml><?xml version="1.0" encoding="utf-8"?>
<sst xmlns="http://schemas.openxmlformats.org/spreadsheetml/2006/main" count="46" uniqueCount="46">
  <si>
    <t>附件1</t>
  </si>
  <si>
    <t>清流县2021年耕地地力保护补贴资金分配表</t>
  </si>
  <si>
    <t>填报单位：清流县财政局</t>
  </si>
  <si>
    <t xml:space="preserve">                           2021年6月18日</t>
  </si>
  <si>
    <t>单位：元</t>
  </si>
  <si>
    <t>项目</t>
  </si>
  <si>
    <t>2021年农业耕地地力保护补贴面积</t>
  </si>
  <si>
    <t>乡镇编号</t>
  </si>
  <si>
    <t>乡镇名称</t>
  </si>
  <si>
    <t>二轮承包面积（亩）</t>
  </si>
  <si>
    <t>承包占补平衡土地面积（亩）</t>
  </si>
  <si>
    <t>流转耕地面积（亩）</t>
  </si>
  <si>
    <r>
      <t>不再补贴面积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亩）</t>
    </r>
  </si>
  <si>
    <t>其中（单位：亩）</t>
  </si>
  <si>
    <t>实际补贴面积（亩）</t>
  </si>
  <si>
    <t>种粮补贴金额（元）</t>
  </si>
  <si>
    <t>再生稻播种面积</t>
  </si>
  <si>
    <t>再生稻补贴金额</t>
  </si>
  <si>
    <t>种粮大户面积（亩）</t>
  </si>
  <si>
    <t>种粮大户补贴金额</t>
  </si>
  <si>
    <t>补贴金额合计</t>
  </si>
  <si>
    <t>①改建畜牧养殖场面积</t>
  </si>
  <si>
    <t>②林地（苗木）面积</t>
  </si>
  <si>
    <t>③粮田转为设施农业用地面积</t>
  </si>
  <si>
    <t>④非农业征（占）用耕地面积</t>
  </si>
  <si>
    <t>⑤长年抛荒面积</t>
  </si>
  <si>
    <t>⑥占补平衡土地不符合补贴面积</t>
  </si>
  <si>
    <t>⑦其他</t>
  </si>
  <si>
    <t>7=8=①+②+③+④+⑤+⑥+⑦</t>
  </si>
  <si>
    <t>3=4+5+6-7</t>
  </si>
  <si>
    <t>龙津镇</t>
  </si>
  <si>
    <t>嵩溪镇</t>
  </si>
  <si>
    <t>温郊乡</t>
  </si>
  <si>
    <t>林畲镇</t>
  </si>
  <si>
    <t>嵩口镇</t>
  </si>
  <si>
    <t>田源乡</t>
  </si>
  <si>
    <t>沙芜乡</t>
  </si>
  <si>
    <t>赖坊镇</t>
  </si>
  <si>
    <t>余朋乡</t>
  </si>
  <si>
    <t>35042310</t>
  </si>
  <si>
    <t>灵地镇</t>
  </si>
  <si>
    <t>李家乡</t>
  </si>
  <si>
    <t>长校镇</t>
  </si>
  <si>
    <t>里田乡</t>
  </si>
  <si>
    <t>合   计</t>
  </si>
  <si>
    <t>备注：1.按面积分配种粮农民补贴资金，种粮大户、再生稻面积根据农业农村局提供数据填报；已核减面积由各乡镇上报提供。
      2.资金发放完成后，请将补贴信息及时录入扶贫（惠民）资金在线监管系统。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</si>
</sst>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);[Red]\(0.00\)"/>
    <numFmt numFmtId="181" formatCode="0.000_);[Red]\(0.000\)"/>
    <numFmt numFmtId="182" formatCode="0_);[Red]\(0\)"/>
    <numFmt numFmtId="183" formatCode="0.00_ "/>
    <numFmt numFmtId="184" formatCode="0.0000_);[Red]\(0.0000\)"/>
    <numFmt numFmtId="185" formatCode="0.000_ "/>
  </numFmts>
  <fonts count="27">
    <font>
      <sz val="12"/>
      <name val="宋体"/>
      <family val="0"/>
    </font>
    <font>
      <sz val="14"/>
      <name val="黑体"/>
      <family val="3"/>
    </font>
    <font>
      <b/>
      <sz val="2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18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80" fontId="1" fillId="0" borderId="0" xfId="0" applyNumberFormat="1" applyFont="1" applyFill="1" applyAlignment="1">
      <alignment vertical="center"/>
    </xf>
    <xf numFmtId="181" fontId="2" fillId="0" borderId="0" xfId="0" applyNumberFormat="1" applyFont="1" applyFill="1" applyBorder="1" applyAlignment="1">
      <alignment horizontal="center"/>
    </xf>
    <xf numFmtId="180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180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 wrapText="1"/>
    </xf>
    <xf numFmtId="180" fontId="4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182" fontId="3" fillId="0" borderId="15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vertical="center" wrapText="1"/>
    </xf>
    <xf numFmtId="180" fontId="0" fillId="0" borderId="15" xfId="0" applyNumberFormat="1" applyFont="1" applyFill="1" applyBorder="1" applyAlignment="1">
      <alignment horizontal="center" vertical="center" wrapText="1"/>
    </xf>
    <xf numFmtId="181" fontId="0" fillId="0" borderId="15" xfId="0" applyNumberFormat="1" applyFont="1" applyFill="1" applyBorder="1" applyAlignment="1">
      <alignment horizontal="right" vertical="center" wrapText="1"/>
    </xf>
    <xf numFmtId="180" fontId="0" fillId="0" borderId="15" xfId="0" applyNumberFormat="1" applyFont="1" applyFill="1" applyBorder="1" applyAlignment="1">
      <alignment vertical="center" wrapText="1"/>
    </xf>
    <xf numFmtId="180" fontId="0" fillId="0" borderId="0" xfId="0" applyNumberFormat="1" applyFont="1" applyFill="1" applyAlignment="1">
      <alignment vertical="center" wrapText="1"/>
    </xf>
    <xf numFmtId="181" fontId="0" fillId="0" borderId="10" xfId="0" applyNumberFormat="1" applyFont="1" applyFill="1" applyBorder="1" applyAlignment="1">
      <alignment horizontal="right" vertical="center" wrapText="1"/>
    </xf>
    <xf numFmtId="180" fontId="0" fillId="0" borderId="15" xfId="0" applyNumberFormat="1" applyFont="1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>
      <alignment horizontal="right" vertical="center" wrapText="1"/>
    </xf>
    <xf numFmtId="183" fontId="5" fillId="0" borderId="15" xfId="0" applyNumberFormat="1" applyFont="1" applyFill="1" applyBorder="1" applyAlignment="1">
      <alignment vertical="center" wrapText="1"/>
    </xf>
    <xf numFmtId="184" fontId="0" fillId="0" borderId="15" xfId="0" applyNumberFormat="1" applyFont="1" applyFill="1" applyBorder="1" applyAlignment="1">
      <alignment horizontal="right" vertical="center" wrapText="1"/>
    </xf>
    <xf numFmtId="180" fontId="0" fillId="0" borderId="15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 wrapText="1"/>
    </xf>
    <xf numFmtId="180" fontId="0" fillId="0" borderId="15" xfId="0" applyNumberFormat="1" applyFont="1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>
      <alignment horizontal="right" vertical="center" wrapText="1"/>
    </xf>
    <xf numFmtId="180" fontId="0" fillId="0" borderId="16" xfId="0" applyNumberFormat="1" applyFont="1" applyFill="1" applyBorder="1" applyAlignment="1">
      <alignment vertical="top" wrapText="1"/>
    </xf>
    <xf numFmtId="181" fontId="0" fillId="0" borderId="0" xfId="0" applyNumberFormat="1" applyFont="1" applyFill="1" applyAlignment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80" fontId="3" fillId="0" borderId="15" xfId="0" applyNumberFormat="1" applyFont="1" applyFill="1" applyBorder="1" applyAlignment="1">
      <alignment horizontal="center" vertical="center" wrapText="1"/>
    </xf>
    <xf numFmtId="181" fontId="0" fillId="0" borderId="15" xfId="0" applyNumberFormat="1" applyFont="1" applyFill="1" applyBorder="1" applyAlignment="1">
      <alignment horizontal="right" vertical="center" wrapText="1"/>
    </xf>
    <xf numFmtId="184" fontId="0" fillId="0" borderId="15" xfId="0" applyNumberFormat="1" applyFont="1" applyFill="1" applyBorder="1" applyAlignment="1">
      <alignment horizontal="right" vertical="center" wrapText="1"/>
    </xf>
    <xf numFmtId="181" fontId="0" fillId="0" borderId="15" xfId="0" applyNumberFormat="1" applyFont="1" applyFill="1" applyBorder="1" applyAlignment="1">
      <alignment vertical="center" wrapText="1"/>
    </xf>
    <xf numFmtId="184" fontId="0" fillId="0" borderId="15" xfId="0" applyNumberFormat="1" applyFont="1" applyFill="1" applyBorder="1" applyAlignment="1">
      <alignment horizontal="right" vertical="center" wrapText="1"/>
    </xf>
    <xf numFmtId="180" fontId="0" fillId="0" borderId="15" xfId="0" applyNumberFormat="1" applyFont="1" applyFill="1" applyBorder="1" applyAlignment="1">
      <alignment horizontal="right" vertical="center" wrapText="1"/>
    </xf>
    <xf numFmtId="180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horizontal="right" vertical="center" wrapText="1"/>
    </xf>
    <xf numFmtId="180" fontId="0" fillId="0" borderId="0" xfId="0" applyNumberFormat="1" applyFont="1" applyFill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83" fontId="0" fillId="0" borderId="15" xfId="0" applyNumberFormat="1" applyFont="1" applyFill="1" applyBorder="1" applyAlignment="1">
      <alignment vertical="center"/>
    </xf>
    <xf numFmtId="180" fontId="0" fillId="0" borderId="15" xfId="0" applyNumberFormat="1" applyFont="1" applyFill="1" applyBorder="1" applyAlignment="1">
      <alignment horizontal="right" vertical="center" wrapText="1"/>
    </xf>
    <xf numFmtId="183" fontId="0" fillId="0" borderId="13" xfId="0" applyNumberFormat="1" applyFont="1" applyFill="1" applyBorder="1" applyAlignment="1">
      <alignment vertical="center"/>
    </xf>
    <xf numFmtId="183" fontId="0" fillId="0" borderId="14" xfId="0" applyNumberFormat="1" applyFont="1" applyFill="1" applyBorder="1" applyAlignment="1">
      <alignment vertical="center"/>
    </xf>
    <xf numFmtId="183" fontId="0" fillId="0" borderId="15" xfId="0" applyNumberFormat="1" applyFont="1" applyFill="1" applyBorder="1" applyAlignment="1">
      <alignment vertical="center" wrapText="1"/>
    </xf>
    <xf numFmtId="185" fontId="0" fillId="0" borderId="15" xfId="0" applyNumberFormat="1" applyFont="1" applyFill="1" applyBorder="1" applyAlignment="1">
      <alignment vertical="center"/>
    </xf>
    <xf numFmtId="181" fontId="0" fillId="0" borderId="15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Fill="1" applyAlignment="1">
      <alignment horizontal="left" vertical="center"/>
    </xf>
    <xf numFmtId="180" fontId="3" fillId="0" borderId="0" xfId="0" applyNumberFormat="1" applyFont="1" applyFill="1" applyAlignment="1">
      <alignment vertical="center"/>
    </xf>
    <xf numFmtId="184" fontId="0" fillId="0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IO45"/>
  <sheetViews>
    <sheetView showZeros="0" tabSelected="1" zoomScale="85" zoomScaleNormal="85" workbookViewId="0" topLeftCell="A1">
      <selection activeCell="C4" sqref="C4:T4"/>
    </sheetView>
  </sheetViews>
  <sheetFormatPr defaultColWidth="9.00390625" defaultRowHeight="14.25"/>
  <cols>
    <col min="1" max="1" width="9.50390625" style="3" customWidth="1"/>
    <col min="2" max="2" width="9.25390625" style="3" customWidth="1"/>
    <col min="3" max="3" width="11.625" style="3" customWidth="1"/>
    <col min="4" max="4" width="9.25390625" style="3" customWidth="1"/>
    <col min="5" max="5" width="9.75390625" style="3" bestFit="1" customWidth="1"/>
    <col min="6" max="6" width="12.125" style="3" customWidth="1"/>
    <col min="7" max="7" width="8.375" style="3" customWidth="1"/>
    <col min="8" max="8" width="9.375" style="3" customWidth="1"/>
    <col min="9" max="9" width="9.25390625" style="3" customWidth="1"/>
    <col min="10" max="11" width="9.375" style="3" customWidth="1"/>
    <col min="12" max="12" width="7.125" style="3" customWidth="1"/>
    <col min="13" max="13" width="9.375" style="3" customWidth="1"/>
    <col min="14" max="14" width="13.875" style="3" customWidth="1"/>
    <col min="15" max="15" width="13.75390625" style="3" customWidth="1"/>
    <col min="16" max="16" width="6.00390625" style="3" customWidth="1"/>
    <col min="17" max="17" width="6.50390625" style="3" customWidth="1"/>
    <col min="18" max="18" width="10.50390625" style="3" customWidth="1"/>
    <col min="19" max="19" width="11.625" style="3" customWidth="1"/>
    <col min="20" max="20" width="14.75390625" style="3" customWidth="1"/>
    <col min="21" max="21" width="16.375" style="3" customWidth="1"/>
    <col min="22" max="249" width="9.00390625" style="3" customWidth="1"/>
    <col min="250" max="16384" width="9.00390625" style="4" customWidth="1"/>
  </cols>
  <sheetData>
    <row r="1" ht="25.5" customHeight="1">
      <c r="A1" s="5" t="s">
        <v>0</v>
      </c>
    </row>
    <row r="2" spans="1:20" ht="40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9" s="1" customFormat="1" ht="27.75" customHeight="1">
      <c r="A3" s="7" t="s">
        <v>2</v>
      </c>
      <c r="B3" s="7"/>
      <c r="C3" s="8" t="s">
        <v>3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49"/>
      <c r="R3" s="49"/>
      <c r="S3" s="50" t="s">
        <v>4</v>
      </c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</row>
    <row r="4" spans="1:20" ht="30" customHeight="1">
      <c r="A4" s="9" t="s">
        <v>5</v>
      </c>
      <c r="B4" s="10"/>
      <c r="C4" s="11" t="s">
        <v>6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51"/>
    </row>
    <row r="5" spans="1:20" ht="16.5" customHeight="1">
      <c r="A5" s="13" t="s">
        <v>7</v>
      </c>
      <c r="B5" s="13" t="s">
        <v>8</v>
      </c>
      <c r="C5" s="13" t="s">
        <v>9</v>
      </c>
      <c r="D5" s="13" t="s">
        <v>10</v>
      </c>
      <c r="E5" s="13" t="s">
        <v>11</v>
      </c>
      <c r="F5" s="13" t="s">
        <v>12</v>
      </c>
      <c r="G5" s="14" t="s">
        <v>13</v>
      </c>
      <c r="H5" s="15"/>
      <c r="I5" s="15"/>
      <c r="J5" s="15"/>
      <c r="K5" s="15"/>
      <c r="L5" s="15"/>
      <c r="M5" s="39"/>
      <c r="N5" s="13" t="s">
        <v>14</v>
      </c>
      <c r="O5" s="13" t="s">
        <v>15</v>
      </c>
      <c r="P5" s="13" t="s">
        <v>16</v>
      </c>
      <c r="Q5" s="13" t="s">
        <v>17</v>
      </c>
      <c r="R5" s="13" t="s">
        <v>18</v>
      </c>
      <c r="S5" s="13" t="s">
        <v>19</v>
      </c>
      <c r="T5" s="13" t="s">
        <v>20</v>
      </c>
    </row>
    <row r="6" spans="1:20" ht="58.5" customHeight="1">
      <c r="A6" s="16"/>
      <c r="B6" s="16"/>
      <c r="C6" s="16"/>
      <c r="D6" s="16"/>
      <c r="E6" s="16"/>
      <c r="F6" s="16"/>
      <c r="G6" s="17" t="s">
        <v>21</v>
      </c>
      <c r="H6" s="17" t="s">
        <v>22</v>
      </c>
      <c r="I6" s="17" t="s">
        <v>23</v>
      </c>
      <c r="J6" s="17" t="s">
        <v>24</v>
      </c>
      <c r="K6" s="17" t="s">
        <v>25</v>
      </c>
      <c r="L6" s="17" t="s">
        <v>26</v>
      </c>
      <c r="M6" s="17" t="s">
        <v>27</v>
      </c>
      <c r="N6" s="16"/>
      <c r="O6" s="16"/>
      <c r="P6" s="16"/>
      <c r="Q6" s="16"/>
      <c r="R6" s="16"/>
      <c r="S6" s="16"/>
      <c r="T6" s="16"/>
    </row>
    <row r="7" spans="1:20" s="2" customFormat="1" ht="36" customHeight="1">
      <c r="A7" s="18">
        <v>1</v>
      </c>
      <c r="B7" s="18">
        <v>2</v>
      </c>
      <c r="C7" s="19">
        <v>4</v>
      </c>
      <c r="D7" s="18">
        <v>5</v>
      </c>
      <c r="E7" s="18">
        <v>6</v>
      </c>
      <c r="F7" s="20" t="s">
        <v>28</v>
      </c>
      <c r="G7" s="20">
        <v>8</v>
      </c>
      <c r="H7" s="21"/>
      <c r="I7" s="21"/>
      <c r="J7" s="21"/>
      <c r="K7" s="21"/>
      <c r="L7" s="21"/>
      <c r="M7" s="40"/>
      <c r="N7" s="41" t="s">
        <v>29</v>
      </c>
      <c r="O7" s="18">
        <v>11</v>
      </c>
      <c r="P7" s="18">
        <v>12</v>
      </c>
      <c r="Q7" s="18">
        <v>13</v>
      </c>
      <c r="R7" s="18">
        <v>14</v>
      </c>
      <c r="S7" s="18">
        <v>15</v>
      </c>
      <c r="T7" s="18">
        <v>16</v>
      </c>
    </row>
    <row r="8" spans="1:20" ht="36" customHeight="1">
      <c r="A8" s="22">
        <v>35042301</v>
      </c>
      <c r="B8" s="23" t="s">
        <v>30</v>
      </c>
      <c r="C8" s="24">
        <v>12419.39</v>
      </c>
      <c r="D8" s="25"/>
      <c r="E8" s="26">
        <v>98.67</v>
      </c>
      <c r="F8" s="27"/>
      <c r="G8" s="28"/>
      <c r="H8" s="28"/>
      <c r="I8" s="28"/>
      <c r="J8" s="28"/>
      <c r="K8" s="28"/>
      <c r="L8" s="28"/>
      <c r="M8" s="28"/>
      <c r="N8" s="42">
        <f>C8+D8+E8-F8</f>
        <v>12518.06</v>
      </c>
      <c r="O8" s="28">
        <f>(12176873.6/132239.6839)*N8</f>
        <v>1152686.0155873073</v>
      </c>
      <c r="P8" s="35"/>
      <c r="Q8" s="35">
        <f aca="true" t="shared" si="0" ref="Q8:Q11">SUM(P8*100)</f>
        <v>0</v>
      </c>
      <c r="R8" s="52">
        <v>1643.04</v>
      </c>
      <c r="S8" s="46">
        <f aca="true" t="shared" si="1" ref="S8:S10">R8*30</f>
        <v>49291.2</v>
      </c>
      <c r="T8" s="53">
        <f>ROUND(SUM(O8+Q8+S8),2)</f>
        <v>1201977.22</v>
      </c>
    </row>
    <row r="9" spans="1:20" ht="36" customHeight="1">
      <c r="A9" s="22">
        <v>35042302</v>
      </c>
      <c r="B9" s="23" t="s">
        <v>31</v>
      </c>
      <c r="C9" s="24">
        <v>16431.81</v>
      </c>
      <c r="D9" s="28"/>
      <c r="E9" s="28">
        <v>2782.8</v>
      </c>
      <c r="F9" s="27">
        <v>409.68</v>
      </c>
      <c r="G9" s="28">
        <v>20</v>
      </c>
      <c r="H9" s="28">
        <v>342.5</v>
      </c>
      <c r="I9" s="28"/>
      <c r="J9" s="28"/>
      <c r="K9" s="28"/>
      <c r="L9" s="28"/>
      <c r="M9" s="28">
        <v>47.18</v>
      </c>
      <c r="N9" s="42">
        <f aca="true" t="shared" si="2" ref="N9:N20">C9+D9+E9-F9</f>
        <v>18804.93</v>
      </c>
      <c r="O9" s="28">
        <f aca="true" t="shared" si="3" ref="O8:O20">(12176873.6/132239.6839)*N9</f>
        <v>1731592.5818456071</v>
      </c>
      <c r="P9" s="35"/>
      <c r="Q9" s="35">
        <f t="shared" si="0"/>
        <v>0</v>
      </c>
      <c r="R9" s="52">
        <v>2466.29</v>
      </c>
      <c r="S9" s="46">
        <f t="shared" si="1"/>
        <v>73988.7</v>
      </c>
      <c r="T9" s="53">
        <f aca="true" t="shared" si="4" ref="T9:T20">ROUND(SUM(O9+Q9+S9),2)</f>
        <v>1805581.28</v>
      </c>
    </row>
    <row r="10" spans="1:20" ht="36" customHeight="1">
      <c r="A10" s="22">
        <v>35042303</v>
      </c>
      <c r="B10" s="23" t="s">
        <v>32</v>
      </c>
      <c r="C10" s="24">
        <v>4850.98</v>
      </c>
      <c r="D10" s="28"/>
      <c r="E10" s="29"/>
      <c r="F10" s="27">
        <v>1050.848</v>
      </c>
      <c r="G10" s="28">
        <v>9</v>
      </c>
      <c r="H10" s="28">
        <v>310.7</v>
      </c>
      <c r="I10" s="24"/>
      <c r="J10" s="24">
        <v>174.341</v>
      </c>
      <c r="K10" s="24">
        <v>223.2</v>
      </c>
      <c r="L10" s="24"/>
      <c r="M10" s="24">
        <v>333.607</v>
      </c>
      <c r="N10" s="42">
        <f t="shared" si="2"/>
        <v>3800.1319999999996</v>
      </c>
      <c r="O10" s="28">
        <f t="shared" si="3"/>
        <v>349923.1521326647</v>
      </c>
      <c r="P10" s="35"/>
      <c r="Q10" s="35">
        <f t="shared" si="0"/>
        <v>0</v>
      </c>
      <c r="R10" s="54">
        <v>623.6</v>
      </c>
      <c r="S10" s="46">
        <f t="shared" si="1"/>
        <v>18708</v>
      </c>
      <c r="T10" s="53">
        <f t="shared" si="4"/>
        <v>368631.15</v>
      </c>
    </row>
    <row r="11" spans="1:20" ht="36" customHeight="1">
      <c r="A11" s="22">
        <v>35042304</v>
      </c>
      <c r="B11" s="23" t="s">
        <v>33</v>
      </c>
      <c r="C11" s="24">
        <v>9987.68</v>
      </c>
      <c r="D11" s="28">
        <v>20.6</v>
      </c>
      <c r="E11" s="29">
        <v>233.02</v>
      </c>
      <c r="F11" s="27">
        <v>560.26</v>
      </c>
      <c r="G11" s="28">
        <v>56.07</v>
      </c>
      <c r="H11" s="28">
        <v>215.91</v>
      </c>
      <c r="I11" s="28">
        <v>1.8</v>
      </c>
      <c r="J11" s="28">
        <v>61.65</v>
      </c>
      <c r="K11" s="28">
        <v>215.53</v>
      </c>
      <c r="L11" s="28"/>
      <c r="M11" s="25">
        <v>9.3</v>
      </c>
      <c r="N11" s="42">
        <f t="shared" si="2"/>
        <v>9681.04</v>
      </c>
      <c r="O11" s="28">
        <f t="shared" si="3"/>
        <v>891447.9898915124</v>
      </c>
      <c r="P11" s="35"/>
      <c r="Q11" s="35">
        <f t="shared" si="0"/>
        <v>0</v>
      </c>
      <c r="R11" s="52">
        <v>83.02</v>
      </c>
      <c r="S11" s="46">
        <f aca="true" t="shared" si="5" ref="S9:S20">R11*30</f>
        <v>2490.6</v>
      </c>
      <c r="T11" s="53">
        <f t="shared" si="4"/>
        <v>893938.59</v>
      </c>
    </row>
    <row r="12" spans="1:20" ht="36" customHeight="1">
      <c r="A12" s="22">
        <v>35042305</v>
      </c>
      <c r="B12" s="23" t="s">
        <v>34</v>
      </c>
      <c r="C12" s="24">
        <v>15626.155</v>
      </c>
      <c r="D12" s="30"/>
      <c r="E12" s="30"/>
      <c r="F12" s="27">
        <v>1266.039</v>
      </c>
      <c r="G12" s="28">
        <v>1.6</v>
      </c>
      <c r="H12" s="28">
        <v>265.781</v>
      </c>
      <c r="I12" s="28"/>
      <c r="J12" s="28">
        <v>615.888</v>
      </c>
      <c r="K12" s="28"/>
      <c r="L12" s="28"/>
      <c r="M12" s="28">
        <v>382.77</v>
      </c>
      <c r="N12" s="42">
        <f t="shared" si="2"/>
        <v>14360.116</v>
      </c>
      <c r="O12" s="28">
        <f t="shared" si="3"/>
        <v>1322305.924033879</v>
      </c>
      <c r="P12" s="35"/>
      <c r="Q12" s="35">
        <f>SUM(P12*150)</f>
        <v>0</v>
      </c>
      <c r="R12" s="52">
        <v>905</v>
      </c>
      <c r="S12" s="46">
        <f t="shared" si="5"/>
        <v>27150</v>
      </c>
      <c r="T12" s="28">
        <f t="shared" si="4"/>
        <v>1349455.92</v>
      </c>
    </row>
    <row r="13" spans="1:20" ht="36" customHeight="1">
      <c r="A13" s="22">
        <v>35042306</v>
      </c>
      <c r="B13" s="23" t="s">
        <v>35</v>
      </c>
      <c r="C13" s="24">
        <v>5624.85</v>
      </c>
      <c r="D13" s="28"/>
      <c r="E13" s="29"/>
      <c r="F13" s="27"/>
      <c r="G13" s="28"/>
      <c r="H13" s="28"/>
      <c r="I13" s="28"/>
      <c r="J13" s="28"/>
      <c r="K13" s="28"/>
      <c r="L13" s="28"/>
      <c r="M13" s="25"/>
      <c r="N13" s="42">
        <f t="shared" si="2"/>
        <v>5624.85</v>
      </c>
      <c r="O13" s="28">
        <f>(12176873.6/132239.6839)*N13+0.01</f>
        <v>517946.5556129996</v>
      </c>
      <c r="P13" s="35"/>
      <c r="Q13" s="35">
        <f>SUM(P13*150)</f>
        <v>0</v>
      </c>
      <c r="R13" s="55">
        <v>939.63</v>
      </c>
      <c r="S13" s="46">
        <f t="shared" si="5"/>
        <v>28188.9</v>
      </c>
      <c r="T13" s="53">
        <f t="shared" si="4"/>
        <v>546135.46</v>
      </c>
    </row>
    <row r="14" spans="1:20" ht="36" customHeight="1">
      <c r="A14" s="22">
        <v>35042307</v>
      </c>
      <c r="B14" s="23" t="s">
        <v>36</v>
      </c>
      <c r="C14" s="31">
        <v>3019.5209</v>
      </c>
      <c r="D14" s="28"/>
      <c r="E14" s="29"/>
      <c r="F14" s="27"/>
      <c r="G14" s="28"/>
      <c r="H14" s="28"/>
      <c r="I14" s="28"/>
      <c r="J14" s="28"/>
      <c r="K14" s="28"/>
      <c r="L14" s="28"/>
      <c r="M14" s="25"/>
      <c r="N14" s="43">
        <f t="shared" si="2"/>
        <v>3019.5209</v>
      </c>
      <c r="O14" s="28">
        <f t="shared" si="3"/>
        <v>278043.0446254132</v>
      </c>
      <c r="P14" s="35"/>
      <c r="Q14" s="35">
        <f aca="true" t="shared" si="6" ref="Q14:Q17">SUM(P14*100)</f>
        <v>0</v>
      </c>
      <c r="R14" s="56">
        <v>58.5</v>
      </c>
      <c r="S14" s="46">
        <f t="shared" si="5"/>
        <v>1755</v>
      </c>
      <c r="T14" s="53">
        <f t="shared" si="4"/>
        <v>279798.04</v>
      </c>
    </row>
    <row r="15" spans="1:20" ht="36" customHeight="1">
      <c r="A15" s="22">
        <v>35042308</v>
      </c>
      <c r="B15" s="32" t="s">
        <v>37</v>
      </c>
      <c r="C15" s="24">
        <v>11939.75</v>
      </c>
      <c r="D15" s="28"/>
      <c r="E15" s="29"/>
      <c r="F15" s="27">
        <v>344.532</v>
      </c>
      <c r="G15" s="28"/>
      <c r="H15" s="28">
        <v>170.25</v>
      </c>
      <c r="I15" s="28">
        <v>2.1</v>
      </c>
      <c r="J15" s="28"/>
      <c r="K15" s="28">
        <v>172.182</v>
      </c>
      <c r="L15" s="28"/>
      <c r="M15" s="28"/>
      <c r="N15" s="42">
        <f t="shared" si="2"/>
        <v>11595.218</v>
      </c>
      <c r="O15" s="28">
        <f t="shared" si="3"/>
        <v>1067709.0249037172</v>
      </c>
      <c r="P15" s="35"/>
      <c r="Q15" s="35">
        <f t="shared" si="6"/>
        <v>0</v>
      </c>
      <c r="R15" s="56">
        <v>0</v>
      </c>
      <c r="S15" s="35">
        <f t="shared" si="5"/>
        <v>0</v>
      </c>
      <c r="T15" s="53">
        <f t="shared" si="4"/>
        <v>1067709.02</v>
      </c>
    </row>
    <row r="16" spans="1:20" ht="36" customHeight="1">
      <c r="A16" s="22">
        <v>35042309</v>
      </c>
      <c r="B16" s="32" t="s">
        <v>38</v>
      </c>
      <c r="C16" s="24">
        <v>6087.62</v>
      </c>
      <c r="D16" s="28"/>
      <c r="E16" s="29"/>
      <c r="F16" s="27">
        <v>1039.486</v>
      </c>
      <c r="G16" s="24">
        <v>23.25</v>
      </c>
      <c r="H16" s="24">
        <v>377.54</v>
      </c>
      <c r="I16" s="24">
        <v>139.671</v>
      </c>
      <c r="J16" s="24">
        <v>363.225</v>
      </c>
      <c r="K16" s="24">
        <v>135.8</v>
      </c>
      <c r="L16" s="24"/>
      <c r="M16" s="44"/>
      <c r="N16" s="42">
        <f t="shared" si="2"/>
        <v>5048.134</v>
      </c>
      <c r="O16" s="28">
        <f t="shared" si="3"/>
        <v>464841.4743667002</v>
      </c>
      <c r="P16" s="35"/>
      <c r="Q16" s="35">
        <f t="shared" si="6"/>
        <v>0</v>
      </c>
      <c r="R16" s="52">
        <v>400.78</v>
      </c>
      <c r="S16" s="46">
        <f t="shared" si="5"/>
        <v>12023.4</v>
      </c>
      <c r="T16" s="53">
        <f t="shared" si="4"/>
        <v>476864.87</v>
      </c>
    </row>
    <row r="17" spans="1:20" ht="36" customHeight="1">
      <c r="A17" s="22" t="s">
        <v>39</v>
      </c>
      <c r="B17" s="23" t="s">
        <v>40</v>
      </c>
      <c r="C17" s="24">
        <v>17104.641</v>
      </c>
      <c r="D17" s="28">
        <v>45.632</v>
      </c>
      <c r="E17" s="29">
        <v>60</v>
      </c>
      <c r="F17" s="27">
        <v>1264.53</v>
      </c>
      <c r="G17" s="25">
        <v>8.6</v>
      </c>
      <c r="H17" s="25">
        <v>15.456</v>
      </c>
      <c r="I17" s="25">
        <v>26.29</v>
      </c>
      <c r="J17" s="25">
        <v>280.84</v>
      </c>
      <c r="K17" s="25">
        <v>933.344</v>
      </c>
      <c r="L17" s="25"/>
      <c r="M17" s="28"/>
      <c r="N17" s="42">
        <f t="shared" si="2"/>
        <v>15945.743</v>
      </c>
      <c r="O17" s="28">
        <f t="shared" si="3"/>
        <v>1468313.3779714424</v>
      </c>
      <c r="P17" s="35"/>
      <c r="Q17" s="35">
        <f t="shared" si="6"/>
        <v>0</v>
      </c>
      <c r="R17" s="52">
        <v>900.84</v>
      </c>
      <c r="S17" s="46">
        <f t="shared" si="5"/>
        <v>27025.2</v>
      </c>
      <c r="T17" s="53">
        <f t="shared" si="4"/>
        <v>1495338.58</v>
      </c>
    </row>
    <row r="18" spans="1:20" ht="36" customHeight="1">
      <c r="A18" s="22">
        <v>35042312</v>
      </c>
      <c r="B18" s="23" t="s">
        <v>41</v>
      </c>
      <c r="C18" s="24">
        <v>11423.93</v>
      </c>
      <c r="D18" s="28"/>
      <c r="E18" s="29"/>
      <c r="F18" s="27"/>
      <c r="G18" s="28"/>
      <c r="H18" s="28"/>
      <c r="I18" s="28"/>
      <c r="J18" s="28"/>
      <c r="K18" s="28"/>
      <c r="L18" s="28"/>
      <c r="M18" s="28"/>
      <c r="N18" s="42">
        <f t="shared" si="2"/>
        <v>11423.93</v>
      </c>
      <c r="O18" s="28">
        <f t="shared" si="3"/>
        <v>1051936.5104535613</v>
      </c>
      <c r="P18" s="35"/>
      <c r="Q18" s="35">
        <f aca="true" t="shared" si="7" ref="Q18:Q20">SUM(P18*100)</f>
        <v>0</v>
      </c>
      <c r="R18" s="56">
        <v>79.63</v>
      </c>
      <c r="S18" s="46">
        <f t="shared" si="5"/>
        <v>2388.8999999999996</v>
      </c>
      <c r="T18" s="53">
        <f t="shared" si="4"/>
        <v>1054325.41</v>
      </c>
    </row>
    <row r="19" spans="1:20" ht="36" customHeight="1">
      <c r="A19" s="22">
        <v>35042313</v>
      </c>
      <c r="B19" s="23" t="s">
        <v>42</v>
      </c>
      <c r="C19" s="24">
        <v>13163.43</v>
      </c>
      <c r="D19" s="28"/>
      <c r="E19" s="29"/>
      <c r="F19" s="27">
        <v>804.02</v>
      </c>
      <c r="G19" s="28">
        <v>0.8</v>
      </c>
      <c r="H19" s="28">
        <v>33.1</v>
      </c>
      <c r="I19" s="28"/>
      <c r="J19" s="28">
        <v>134.69</v>
      </c>
      <c r="K19" s="28">
        <v>509.18</v>
      </c>
      <c r="L19" s="28"/>
      <c r="M19" s="28">
        <v>126.25</v>
      </c>
      <c r="N19" s="42">
        <f t="shared" si="2"/>
        <v>12359.41</v>
      </c>
      <c r="O19" s="28">
        <f t="shared" si="3"/>
        <v>1138077.2314487963</v>
      </c>
      <c r="P19" s="35"/>
      <c r="Q19" s="35">
        <f t="shared" si="7"/>
        <v>0</v>
      </c>
      <c r="R19" s="57">
        <v>1552.07</v>
      </c>
      <c r="S19" s="46">
        <f t="shared" si="5"/>
        <v>46562.1</v>
      </c>
      <c r="T19" s="28">
        <f t="shared" si="4"/>
        <v>1184639.33</v>
      </c>
    </row>
    <row r="20" spans="1:20" ht="36" customHeight="1">
      <c r="A20" s="22">
        <v>35042314</v>
      </c>
      <c r="B20" s="23" t="s">
        <v>43</v>
      </c>
      <c r="C20" s="24">
        <v>8374.3</v>
      </c>
      <c r="D20" s="28"/>
      <c r="E20" s="29"/>
      <c r="F20" s="27">
        <v>315.7</v>
      </c>
      <c r="G20" s="28">
        <v>2</v>
      </c>
      <c r="H20" s="28"/>
      <c r="I20" s="28"/>
      <c r="J20" s="28">
        <v>8.2</v>
      </c>
      <c r="K20" s="28">
        <v>195.3</v>
      </c>
      <c r="L20" s="28"/>
      <c r="M20" s="25">
        <v>110.2</v>
      </c>
      <c r="N20" s="42">
        <f t="shared" si="2"/>
        <v>8058.599999999999</v>
      </c>
      <c r="O20" s="28">
        <f t="shared" si="3"/>
        <v>742050.7271263977</v>
      </c>
      <c r="P20" s="35"/>
      <c r="Q20" s="35">
        <f t="shared" si="7"/>
        <v>0</v>
      </c>
      <c r="R20" s="52">
        <v>1118.48</v>
      </c>
      <c r="S20" s="46">
        <f t="shared" si="5"/>
        <v>33554.4</v>
      </c>
      <c r="T20" s="53">
        <f t="shared" si="4"/>
        <v>775605.13</v>
      </c>
    </row>
    <row r="21" spans="1:20" ht="24" customHeight="1">
      <c r="A21" s="33" t="s">
        <v>44</v>
      </c>
      <c r="B21" s="34"/>
      <c r="C21" s="35">
        <f>SUM(C8:C20)</f>
        <v>136054.05689999997</v>
      </c>
      <c r="D21" s="35">
        <f aca="true" t="shared" si="8" ref="C21:W21">SUM(D8:D20)</f>
        <v>66.232</v>
      </c>
      <c r="E21" s="35">
        <f t="shared" si="8"/>
        <v>3174.4900000000002</v>
      </c>
      <c r="F21" s="36">
        <f t="shared" si="8"/>
        <v>7055.095</v>
      </c>
      <c r="G21" s="35">
        <f t="shared" si="8"/>
        <v>121.31999999999998</v>
      </c>
      <c r="H21" s="35">
        <f t="shared" si="8"/>
        <v>1731.2369999999999</v>
      </c>
      <c r="I21" s="35">
        <f t="shared" si="8"/>
        <v>169.861</v>
      </c>
      <c r="J21" s="35">
        <f t="shared" si="8"/>
        <v>1638.834</v>
      </c>
      <c r="K21" s="35">
        <f t="shared" si="8"/>
        <v>2384.536</v>
      </c>
      <c r="L21" s="35">
        <f t="shared" si="8"/>
        <v>0</v>
      </c>
      <c r="M21" s="35">
        <f t="shared" si="8"/>
        <v>1009.307</v>
      </c>
      <c r="N21" s="45">
        <f t="shared" si="8"/>
        <v>132239.6839</v>
      </c>
      <c r="O21" s="46">
        <f>12500000-S21</f>
        <v>12176873.6</v>
      </c>
      <c r="P21" s="35"/>
      <c r="Q21" s="35">
        <f t="shared" si="8"/>
        <v>0</v>
      </c>
      <c r="R21" s="58">
        <f t="shared" si="8"/>
        <v>10770.880000000001</v>
      </c>
      <c r="S21" s="46">
        <f t="shared" si="8"/>
        <v>323126.4</v>
      </c>
      <c r="T21" s="53">
        <f t="shared" si="8"/>
        <v>12500000</v>
      </c>
    </row>
    <row r="22" spans="1:20" ht="63" customHeight="1">
      <c r="A22" s="37" t="s">
        <v>45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13:15" ht="14.25">
      <c r="M23" s="47"/>
      <c r="N23" s="48"/>
      <c r="O23" s="47"/>
    </row>
    <row r="24" spans="6:18" ht="14.25">
      <c r="F24" s="38"/>
      <c r="M24" s="47"/>
      <c r="N24" s="48"/>
      <c r="O24" s="47"/>
      <c r="R24" s="59">
        <f>R21*30</f>
        <v>323126.4</v>
      </c>
    </row>
    <row r="25" spans="13:15" ht="14.25">
      <c r="M25" s="47"/>
      <c r="N25" s="48"/>
      <c r="O25" s="47"/>
    </row>
    <row r="26" spans="13:21" ht="14.25">
      <c r="M26" s="47"/>
      <c r="N26" s="48">
        <f>O21/N21</f>
        <v>92.08184140252621</v>
      </c>
      <c r="O26" s="47"/>
      <c r="U26" s="3">
        <f>T21-R24</f>
        <v>12176873.6</v>
      </c>
    </row>
    <row r="27" spans="13:19" ht="14.25">
      <c r="M27" s="47"/>
      <c r="N27" s="48"/>
      <c r="O27" s="47"/>
      <c r="S27" s="60"/>
    </row>
    <row r="28" spans="13:19" ht="14.25">
      <c r="M28" s="47"/>
      <c r="N28" s="48"/>
      <c r="O28" s="47"/>
      <c r="S28" s="61"/>
    </row>
    <row r="29" spans="13:15" ht="14.25">
      <c r="M29" s="47"/>
      <c r="N29" s="48"/>
      <c r="O29" s="47"/>
    </row>
    <row r="30" spans="13:15" ht="14.25">
      <c r="M30" s="47"/>
      <c r="N30" s="48"/>
      <c r="O30" s="47"/>
    </row>
    <row r="31" spans="13:15" ht="14.25">
      <c r="M31" s="47"/>
      <c r="N31" s="48"/>
      <c r="O31" s="47"/>
    </row>
    <row r="32" spans="13:15" ht="14.25">
      <c r="M32" s="47"/>
      <c r="N32" s="48"/>
      <c r="O32" s="47"/>
    </row>
    <row r="33" spans="13:15" ht="14.25">
      <c r="M33" s="47"/>
      <c r="N33" s="48"/>
      <c r="O33" s="47"/>
    </row>
    <row r="34" spans="13:15" ht="14.25">
      <c r="M34" s="47"/>
      <c r="N34" s="48"/>
      <c r="O34" s="47"/>
    </row>
    <row r="35" spans="13:15" ht="14.25">
      <c r="M35" s="47"/>
      <c r="N35" s="48"/>
      <c r="O35" s="47"/>
    </row>
    <row r="44" ht="14.25">
      <c r="S44" s="3">
        <f>N23*$S$28</f>
        <v>0</v>
      </c>
    </row>
    <row r="45" ht="14.25">
      <c r="S45" s="3">
        <f>N24*S44</f>
        <v>0</v>
      </c>
    </row>
  </sheetData>
  <sheetProtection/>
  <mergeCells count="22">
    <mergeCell ref="A2:T2"/>
    <mergeCell ref="A3:B3"/>
    <mergeCell ref="C3:P3"/>
    <mergeCell ref="A4:B4"/>
    <mergeCell ref="C4:T4"/>
    <mergeCell ref="G5:M5"/>
    <mergeCell ref="G7:M7"/>
    <mergeCell ref="A21:B21"/>
    <mergeCell ref="A22:T22"/>
    <mergeCell ref="A5:A6"/>
    <mergeCell ref="B5:B6"/>
    <mergeCell ref="C5:C6"/>
    <mergeCell ref="D5:D6"/>
    <mergeCell ref="E5:E6"/>
    <mergeCell ref="F5:F6"/>
    <mergeCell ref="N5:N6"/>
    <mergeCell ref="O5:O6"/>
    <mergeCell ref="P5:P6"/>
    <mergeCell ref="Q5:Q6"/>
    <mergeCell ref="R5:R6"/>
    <mergeCell ref="S5:S6"/>
    <mergeCell ref="T5:T6"/>
  </mergeCells>
  <printOptions/>
  <pageMargins left="0.3597222222222222" right="0.18958333333333333" top="0.3145833333333333" bottom="0.39305555555555555" header="0.3145833333333333" footer="0.5"/>
  <pageSetup fitToHeight="1" fitToWidth="1" horizontalDpi="600" verticalDpi="600" orientation="landscape" paperSize="9" scale="66"/>
  <colBreaks count="1" manualBreakCount="1">
    <brk id="20" max="65535" man="1"/>
  </colBreaks>
  <ignoredErrors>
    <ignoredError sqref="C21:M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窦旭</dc:creator>
  <cp:keywords/>
  <dc:description/>
  <cp:lastModifiedBy>陈熙</cp:lastModifiedBy>
  <cp:lastPrinted>2019-06-06T08:21:20Z</cp:lastPrinted>
  <dcterms:created xsi:type="dcterms:W3CDTF">2016-11-04T07:35:31Z</dcterms:created>
  <dcterms:modified xsi:type="dcterms:W3CDTF">2021-06-21T06:44:41Z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