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Define" sheetId="1" state="hidden" r:id="rId1"/>
    <sheet name="2021年公共财政调整" sheetId="2" r:id="rId2"/>
    <sheet name="2021年基金调整" sheetId="3" r:id="rId3"/>
    <sheet name="2021国有资本经营预算调整" sheetId="4" r:id="rId4"/>
    <sheet name="2021城乡居民养老保险基金预算调整" sheetId="5" r:id="rId5"/>
    <sheet name="2021机关事业养老保险基金预算调整" sheetId="6" r:id="rId6"/>
  </sheets>
  <externalReferences>
    <externalReference r:id="rId9"/>
    <externalReference r:id="rId10"/>
  </externalReferences>
  <definedNames>
    <definedName name="l">#REF!</definedName>
    <definedName name="_xlnm.Print_Area" localSheetId="1">'2021年公共财政调整'!$A$1:$P$57</definedName>
    <definedName name="_xlnm.Print_Titles" localSheetId="1">'2021年公共财政调整'!$1:$7</definedName>
    <definedName name="_xlnm.Print_Area" localSheetId="5">'2021机关事业养老保险基金预算调整'!$A$1:$P$21</definedName>
  </definedNames>
  <calcPr fullCalcOnLoad="1"/>
</workbook>
</file>

<file path=xl/comments2.xml><?xml version="1.0" encoding="utf-8"?>
<comments xmlns="http://schemas.openxmlformats.org/spreadsheetml/2006/main">
  <authors>
    <author>czj002</author>
  </authors>
  <commentList>
    <comment ref="D56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其中国有资本经营预算调入213万元，存量资金调入2450万元</t>
        </r>
      </text>
    </comment>
    <comment ref="M26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化解隐性债务1000万元</t>
        </r>
      </text>
    </comment>
    <comment ref="M19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清流县G356线至浦梅铁路清流客运站公路连接线工程（一般债券资金）4069万元、隐性债务化解1000万元、革命老区资金2465万元、省级车辆购置税补助增加321万元</t>
        </r>
      </text>
    </comment>
    <comment ref="M13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2021年文化保护传承利用工程中央基建投资资金2000万元。</t>
        </r>
      </text>
    </comment>
    <comment ref="M8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财税经费增加450万元</t>
        </r>
      </text>
    </comment>
    <comment ref="M12" authorId="0">
      <text>
        <r>
          <rPr>
            <b/>
            <sz val="9"/>
            <rFont val="宋体"/>
            <family val="0"/>
          </rPr>
          <t>czj002:2021年年初预算安排把原中央苏区和革命老区转移支付资金4280万元放在此列，调减</t>
        </r>
      </text>
    </comment>
    <comment ref="M14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职业年金减少支出604万元。机关养老保险减少2579.44万元</t>
        </r>
      </text>
    </comment>
    <comment ref="M15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预备费减少1000万元、离休干部医疗保健350万元</t>
        </r>
      </text>
    </comment>
    <comment ref="M16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2021年重点流域水环境综合治理中央基建投资资金，3660万元</t>
        </r>
      </text>
    </comment>
    <comment ref="M17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建筑施工企业奖励减少900万元、购房奖补减少400万元</t>
        </r>
      </text>
    </comment>
    <comment ref="M18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闽江防洪工程清流段（原中央苏区财力补助资金）500万元、住建局2021年原中央苏区和革命老区转移支付资金500万元、2021年藏粮于地藏粮于技专项和农业绿色发展专项中央基建投资预算（拨款）824万元。</t>
        </r>
      </text>
    </comment>
    <comment ref="M20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地方政府债券1000万元，产业发展调减700万元，县级煤矿安全监控平台升级改造经费86.05万元</t>
        </r>
      </text>
    </comment>
    <comment ref="M21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调整省级商务发展资金-114.7万元。由于没有符合资金要求的企业，上级下达省级商务发展资金减少</t>
        </r>
      </text>
    </comment>
    <comment ref="M24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返还自然资源局部分罚没收入290万元</t>
        </r>
      </text>
    </comment>
    <comment ref="M25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年初地方政府债券资金10000万元放在此科目，保障性安居工程省级下达增加1852万元，2021年中央财政农村危房改造补助资金预算106.5万元。</t>
        </r>
      </text>
    </comment>
    <comment ref="M27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    自然灾害救灾及恢复重建支出</t>
        </r>
      </text>
    </comment>
    <comment ref="M11" authorId="0">
      <text>
        <r>
          <rPr>
            <b/>
            <sz val="9"/>
            <rFont val="宋体"/>
            <family val="0"/>
          </rPr>
          <t>czj002:</t>
        </r>
        <r>
          <rPr>
            <sz val="9"/>
            <rFont val="宋体"/>
            <family val="0"/>
          </rPr>
          <t xml:space="preserve">
2021年第三批公开招标地方政府债券转贷资金（龙津学校）6000万元、2021年第三批公开招标地方政府债券转贷资金（嵩溪第二中心幼儿园）200万元、2021年第三批公开招标地方政府债券转贷资金（林畲中心幼儿园）300万元，业务专项经费（教育系统各项收费如幼儿园保育保缴费等返还）新增1026.71万元、义务教育专项补助经费（土地出让收入计提教育资金中支付）新增365.06万元，城教附加新增255万元，调整年终绩效奖、津补贴、预留工资及增人增资等新增2691.75万元</t>
        </r>
      </text>
    </comment>
  </commentList>
</comments>
</file>

<file path=xl/sharedStrings.xml><?xml version="1.0" encoding="utf-8"?>
<sst xmlns="http://schemas.openxmlformats.org/spreadsheetml/2006/main" count="323" uniqueCount="185">
  <si>
    <t>ERRANGE_O=</t>
  </si>
  <si>
    <t>A8:J114</t>
  </si>
  <si>
    <t>ERLINESTART_O=</t>
  </si>
  <si>
    <t>ERCOLUMNSTART_O=</t>
  </si>
  <si>
    <t>ERLINEEND_O=</t>
  </si>
  <si>
    <t>ERCOLUMNEND_O=</t>
  </si>
  <si>
    <t>附件1：</t>
  </si>
  <si>
    <t>清流县2021年一般公共预算收支调整情况表</t>
  </si>
  <si>
    <t>编制单位：清流县财政局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</si>
  <si>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</si>
  <si>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</si>
  <si>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</si>
  <si>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</si>
  <si>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年初
预算数</t>
  </si>
  <si>
    <t>2020年
决算数</t>
  </si>
  <si>
    <t>2021年调整预算情况</t>
  </si>
  <si>
    <t>上年执行数</t>
  </si>
  <si>
    <t>调整预算数</t>
  </si>
  <si>
    <t>比年初预算</t>
  </si>
  <si>
    <t>比上年决算数</t>
  </si>
  <si>
    <t>增减额</t>
  </si>
  <si>
    <t>增减％</t>
  </si>
  <si>
    <t>一、税收收入</t>
  </si>
  <si>
    <t>一、一般公共服务支出</t>
  </si>
  <si>
    <r>
      <t xml:space="preserve">       </t>
    </r>
    <r>
      <rPr>
        <sz val="12"/>
        <rFont val="宋体"/>
        <family val="0"/>
      </rPr>
      <t>增值税</t>
    </r>
  </si>
  <si>
    <t>二、国防支出</t>
  </si>
  <si>
    <r>
      <t xml:space="preserve">       </t>
    </r>
    <r>
      <rPr>
        <sz val="12"/>
        <rFont val="宋体"/>
        <family val="0"/>
      </rPr>
      <t>企业所得税</t>
    </r>
  </si>
  <si>
    <t>三、公共安全支出</t>
  </si>
  <si>
    <r>
      <t xml:space="preserve">       </t>
    </r>
    <r>
      <rPr>
        <sz val="12"/>
        <rFont val="宋体"/>
        <family val="0"/>
      </rPr>
      <t>个人所得税</t>
    </r>
  </si>
  <si>
    <t>四、教育支出</t>
  </si>
  <si>
    <r>
      <t xml:space="preserve">       </t>
    </r>
    <r>
      <rPr>
        <sz val="12"/>
        <rFont val="宋体"/>
        <family val="0"/>
      </rPr>
      <t>资源税</t>
    </r>
  </si>
  <si>
    <t>五、科学技术支出</t>
  </si>
  <si>
    <r>
      <t xml:space="preserve">       </t>
    </r>
    <r>
      <rPr>
        <sz val="12"/>
        <rFont val="宋体"/>
        <family val="0"/>
      </rPr>
      <t>城市维护建设税</t>
    </r>
  </si>
  <si>
    <t>六、文化旅游体育与传媒支出</t>
  </si>
  <si>
    <r>
      <t xml:space="preserve">       </t>
    </r>
    <r>
      <rPr>
        <sz val="12"/>
        <rFont val="宋体"/>
        <family val="0"/>
      </rPr>
      <t>房产税</t>
    </r>
  </si>
  <si>
    <t>七、社会保障和就业支出</t>
  </si>
  <si>
    <r>
      <t xml:space="preserve">       </t>
    </r>
    <r>
      <rPr>
        <sz val="12"/>
        <rFont val="宋体"/>
        <family val="0"/>
      </rPr>
      <t>印花税</t>
    </r>
  </si>
  <si>
    <t>八、卫生健康支出</t>
  </si>
  <si>
    <r>
      <t xml:space="preserve">       </t>
    </r>
    <r>
      <rPr>
        <sz val="12"/>
        <rFont val="宋体"/>
        <family val="0"/>
      </rPr>
      <t>城镇土地使用税</t>
    </r>
  </si>
  <si>
    <t>九、节能环保支出</t>
  </si>
  <si>
    <r>
      <t xml:space="preserve">       </t>
    </r>
    <r>
      <rPr>
        <sz val="12"/>
        <rFont val="宋体"/>
        <family val="0"/>
      </rPr>
      <t>土地增值税</t>
    </r>
  </si>
  <si>
    <t>十、城乡社区支出</t>
  </si>
  <si>
    <r>
      <t xml:space="preserve">       </t>
    </r>
    <r>
      <rPr>
        <sz val="12"/>
        <rFont val="宋体"/>
        <family val="0"/>
      </rPr>
      <t>车船税</t>
    </r>
  </si>
  <si>
    <t>十一、农林水支出</t>
  </si>
  <si>
    <r>
      <t xml:space="preserve">       </t>
    </r>
    <r>
      <rPr>
        <sz val="12"/>
        <rFont val="宋体"/>
        <family val="0"/>
      </rPr>
      <t>耕地占用税</t>
    </r>
  </si>
  <si>
    <t>十二、交通运输支出</t>
  </si>
  <si>
    <r>
      <t xml:space="preserve">       </t>
    </r>
    <r>
      <rPr>
        <sz val="12"/>
        <rFont val="宋体"/>
        <family val="0"/>
      </rPr>
      <t>契税</t>
    </r>
  </si>
  <si>
    <t>十三、资源勘探工业信息等支出</t>
  </si>
  <si>
    <r>
      <t xml:space="preserve">       </t>
    </r>
    <r>
      <rPr>
        <sz val="12"/>
        <rFont val="宋体"/>
        <family val="0"/>
      </rPr>
      <t>烟叶税</t>
    </r>
  </si>
  <si>
    <t>十四、商业服务业等支出</t>
  </si>
  <si>
    <r>
      <t xml:space="preserve">       </t>
    </r>
    <r>
      <rPr>
        <sz val="12"/>
        <rFont val="宋体"/>
        <family val="0"/>
      </rPr>
      <t>环保税</t>
    </r>
  </si>
  <si>
    <t>十五、金融支出</t>
  </si>
  <si>
    <t xml:space="preserve">   其他税收</t>
  </si>
  <si>
    <t>十六、援助其他地区支出</t>
  </si>
  <si>
    <t>二、非税收入</t>
  </si>
  <si>
    <t>十七、自然资源海洋气象等支出</t>
  </si>
  <si>
    <r>
      <t xml:space="preserve">       </t>
    </r>
    <r>
      <rPr>
        <sz val="12"/>
        <rFont val="宋体"/>
        <family val="0"/>
      </rPr>
      <t>专项收入</t>
    </r>
  </si>
  <si>
    <t>十八、住房保障支出</t>
  </si>
  <si>
    <r>
      <t xml:space="preserve">       </t>
    </r>
    <r>
      <rPr>
        <sz val="12"/>
        <rFont val="宋体"/>
        <family val="0"/>
      </rPr>
      <t>行政事业性收费收入</t>
    </r>
  </si>
  <si>
    <t>十九、粮油物资储备支出</t>
  </si>
  <si>
    <r>
      <t xml:space="preserve">       </t>
    </r>
    <r>
      <rPr>
        <sz val="12"/>
        <rFont val="宋体"/>
        <family val="0"/>
      </rPr>
      <t>罚没收入</t>
    </r>
  </si>
  <si>
    <t>二十、灾害防治及应急管理支出</t>
  </si>
  <si>
    <r>
      <t xml:space="preserve">       </t>
    </r>
    <r>
      <rPr>
        <sz val="12"/>
        <rFont val="宋体"/>
        <family val="0"/>
      </rPr>
      <t>国有资本经营收入</t>
    </r>
  </si>
  <si>
    <t>二十一、债务付息支出</t>
  </si>
  <si>
    <r>
      <t xml:space="preserve">       </t>
    </r>
    <r>
      <rPr>
        <sz val="12"/>
        <rFont val="宋体"/>
        <family val="0"/>
      </rPr>
      <t>国有资源（资产）有偿使用收入</t>
    </r>
  </si>
  <si>
    <t>二十二、其他支出</t>
  </si>
  <si>
    <r>
      <t xml:space="preserve">       </t>
    </r>
    <r>
      <rPr>
        <sz val="12"/>
        <rFont val="宋体"/>
        <family val="0"/>
      </rPr>
      <t>其他收入</t>
    </r>
  </si>
  <si>
    <t>二十三、债务发行费用支出</t>
  </si>
  <si>
    <t>本年收入合计</t>
  </si>
  <si>
    <t>本年支出合计</t>
  </si>
  <si>
    <t>上级转移支付补助收入</t>
  </si>
  <si>
    <t>上解上级支出</t>
  </si>
  <si>
    <t xml:space="preserve">（一）返还性收入 </t>
  </si>
  <si>
    <t>安排预算稳定调节基金</t>
  </si>
  <si>
    <t>（二）一般性转移支付收入</t>
  </si>
  <si>
    <r>
      <t xml:space="preserve"> 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其中：增设预算周转金</t>
    </r>
  </si>
  <si>
    <t xml:space="preserve">     1、均衡性转移支付收入</t>
  </si>
  <si>
    <t>偿债准备金</t>
  </si>
  <si>
    <t xml:space="preserve">     2、县级基本财力保障机制奖补资金收入</t>
  </si>
  <si>
    <t xml:space="preserve">     3、结算补助收入</t>
  </si>
  <si>
    <t xml:space="preserve">     4、成品油价格和税费改革转移支付补助收入</t>
  </si>
  <si>
    <t xml:space="preserve">     5、基层公检法司转移支付收入</t>
  </si>
  <si>
    <t xml:space="preserve">     6、城乡义务教育转移支付收入</t>
  </si>
  <si>
    <t xml:space="preserve">     7、基本养老金保险和低保等转移支付收入 </t>
  </si>
  <si>
    <t xml:space="preserve">     8、城乡居民基本医疗保险转移支付收入</t>
  </si>
  <si>
    <t xml:space="preserve">     9、农村综合改革转移支付资金收入</t>
  </si>
  <si>
    <t xml:space="preserve">     10、产粮（油）大县奖励资金收入</t>
  </si>
  <si>
    <t xml:space="preserve">     11、重点生态功能区转移支付收入  </t>
  </si>
  <si>
    <t xml:space="preserve">     12、革命老区转移支付收入</t>
  </si>
  <si>
    <t xml:space="preserve">     13、固定数额补助收入</t>
  </si>
  <si>
    <t xml:space="preserve">     14、贫困地区转移支付收入</t>
  </si>
  <si>
    <t>15、共同财政事权转移收入</t>
  </si>
  <si>
    <t xml:space="preserve">  16、其他一般性转移支付收入 </t>
  </si>
  <si>
    <t>（三）专项转移支付收入</t>
  </si>
  <si>
    <t>地方政府一般债务转贷收入</t>
  </si>
  <si>
    <t>地方政府一般债务还本支出</t>
  </si>
  <si>
    <t>上年结余收入</t>
  </si>
  <si>
    <t xml:space="preserve">   调出资金</t>
  </si>
  <si>
    <t xml:space="preserve">    结转</t>
  </si>
  <si>
    <t xml:space="preserve">   年终结余</t>
  </si>
  <si>
    <t>上年预算稳定调节基金结余</t>
  </si>
  <si>
    <t xml:space="preserve">     结转下年支出</t>
  </si>
  <si>
    <t>调入资金</t>
  </si>
  <si>
    <r>
      <t xml:space="preserve">           </t>
    </r>
    <r>
      <rPr>
        <sz val="12"/>
        <rFont val="宋体"/>
        <family val="0"/>
      </rPr>
      <t>净结余</t>
    </r>
  </si>
  <si>
    <t>收入总计</t>
  </si>
  <si>
    <t>支出总计</t>
  </si>
  <si>
    <t>附件2：</t>
  </si>
  <si>
    <t>清流县2021年政府性基金收支调整情况表</t>
  </si>
  <si>
    <t>2015年结余</t>
  </si>
  <si>
    <t>一、国有土地使用权出让金收入</t>
  </si>
  <si>
    <t>一、国有土地使用权出让金支出</t>
  </si>
  <si>
    <t>二、彩票公益金收入</t>
  </si>
  <si>
    <t>二、彩票公益金支出</t>
  </si>
  <si>
    <t>三、国有土地收益基金支出</t>
  </si>
  <si>
    <t>四、农业土地开发资金收入</t>
  </si>
  <si>
    <t>四、农业土地开发资金支出</t>
  </si>
  <si>
    <t>五、其他政府性基金收入</t>
  </si>
  <si>
    <t>五、 其他政府性基金及对应专项债务收入安排的支出</t>
  </si>
  <si>
    <t xml:space="preserve">       转移性收入</t>
  </si>
  <si>
    <t xml:space="preserve">       转移性支出</t>
  </si>
  <si>
    <t xml:space="preserve">       上级补助收入</t>
  </si>
  <si>
    <t xml:space="preserve">       上解上级支出</t>
  </si>
  <si>
    <t>转贷财政部代理发行地方政府债券收入</t>
  </si>
  <si>
    <t xml:space="preserve">       地方政府专项债务还本支出</t>
  </si>
  <si>
    <t xml:space="preserve">       下级上解收入</t>
  </si>
  <si>
    <t xml:space="preserve">       补助下级支出</t>
  </si>
  <si>
    <t xml:space="preserve">       上年结余收入</t>
  </si>
  <si>
    <t xml:space="preserve">       调出资金</t>
  </si>
  <si>
    <t xml:space="preserve">       调入资金</t>
  </si>
  <si>
    <t xml:space="preserve">       年终结余</t>
  </si>
  <si>
    <t>附件3：</t>
  </si>
  <si>
    <t>清流县2021年国有资本经营预算收支调整情况表</t>
  </si>
  <si>
    <t>制表单位：清流县财政局</t>
  </si>
  <si>
    <t>收          入</t>
  </si>
  <si>
    <t>支          出</t>
  </si>
  <si>
    <r>
      <t>项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目</t>
    </r>
  </si>
  <si>
    <t>年初预算数</t>
  </si>
  <si>
    <t>2020年决算数</t>
  </si>
  <si>
    <t>2019年决算数</t>
  </si>
  <si>
    <t>2020年调整预算情况</t>
  </si>
  <si>
    <t>比年初预算增减</t>
  </si>
  <si>
    <t>增减%</t>
  </si>
  <si>
    <t>一、利润收入</t>
  </si>
  <si>
    <t>一、国有资本经营预算支出</t>
  </si>
  <si>
    <t>二、股利、股息收入</t>
  </si>
  <si>
    <t xml:space="preserve">    解决历史遗留问题及改革成本支出</t>
  </si>
  <si>
    <t>三、产权转让收入</t>
  </si>
  <si>
    <t xml:space="preserve">    国有企业资本金注入</t>
  </si>
  <si>
    <t>四、清算收入</t>
  </si>
  <si>
    <t xml:space="preserve">    国有企业政策性补贴</t>
  </si>
  <si>
    <t>五、其他国有资本经营预算收入</t>
  </si>
  <si>
    <t xml:space="preserve">    金融国有资本经营预算支出</t>
  </si>
  <si>
    <t xml:space="preserve">    其他国有资本经营预算支出</t>
  </si>
  <si>
    <t>二、转移性支出</t>
  </si>
  <si>
    <t xml:space="preserve">    国有资本经营预算转移支付</t>
  </si>
  <si>
    <t xml:space="preserve">    调出资金</t>
  </si>
  <si>
    <t>收入合计</t>
  </si>
  <si>
    <t>支出合计</t>
  </si>
  <si>
    <t>年终结余</t>
  </si>
  <si>
    <t>调出资金</t>
  </si>
  <si>
    <r>
      <t>收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入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</si>
  <si>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r>
      <t>支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出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计</t>
    </r>
  </si>
  <si>
    <t>附件4：</t>
  </si>
  <si>
    <t>清流县2021年城乡居民基本养老保险基金收支调整情况表</t>
  </si>
  <si>
    <r>
      <t>收</t>
    </r>
    <r>
      <rPr>
        <b/>
        <sz val="14"/>
        <rFont val="Times New Roman"/>
        <family val="1"/>
      </rPr>
      <t xml:space="preserve">          </t>
    </r>
    <r>
      <rPr>
        <b/>
        <sz val="14"/>
        <rFont val="宋体"/>
        <family val="0"/>
      </rPr>
      <t>入</t>
    </r>
  </si>
  <si>
    <t>一、个人缴费收入</t>
  </si>
  <si>
    <t>一、基础养老金支出</t>
  </si>
  <si>
    <t>二、集体补助收入</t>
  </si>
  <si>
    <t>二、个人账户养老金支出</t>
  </si>
  <si>
    <t>三、利息收入</t>
  </si>
  <si>
    <t>三、其他支出</t>
  </si>
  <si>
    <t>四、政府补贴收入</t>
  </si>
  <si>
    <t>四、转移支出</t>
  </si>
  <si>
    <t xml:space="preserve">    其中：对基础养老金的补贴收入</t>
  </si>
  <si>
    <t xml:space="preserve">          对个人缴费的补贴收入</t>
  </si>
  <si>
    <t>五、其他收入</t>
  </si>
  <si>
    <t>六、转移收入</t>
  </si>
  <si>
    <t>上年结余</t>
  </si>
  <si>
    <t>本年收支结余</t>
  </si>
  <si>
    <t>年末滚存结余</t>
  </si>
  <si>
    <t>附件5：</t>
  </si>
  <si>
    <t>清流县2021年机关事业养老保险基金收支调整情况表</t>
  </si>
  <si>
    <t>收入支出科目</t>
  </si>
  <si>
    <t>归口管理的行政单位离退休</t>
  </si>
  <si>
    <t xml:space="preserve">  事业单位离退休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</si>
</sst>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_ "/>
    <numFmt numFmtId="180" formatCode="0;_퐇"/>
    <numFmt numFmtId="181" formatCode="yyyy&quot;年&quot;m&quot;月&quot;d&quot;日&quot;;@"/>
    <numFmt numFmtId="182" formatCode="0_ ;[Red]\-0\ "/>
  </numFmts>
  <fonts count="67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20"/>
      <name val="方正小标宋简体"/>
      <family val="4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6"/>
      <color indexed="10"/>
      <name val="宋体"/>
      <family val="0"/>
    </font>
    <font>
      <sz val="11"/>
      <name val="宋体"/>
      <family val="0"/>
    </font>
    <font>
      <b/>
      <sz val="12"/>
      <color indexed="9"/>
      <name val="宋体"/>
      <family val="0"/>
    </font>
    <font>
      <b/>
      <sz val="20"/>
      <name val="黑体"/>
      <family val="3"/>
    </font>
    <font>
      <sz val="12"/>
      <color indexed="10"/>
      <name val="宋体"/>
      <family val="0"/>
    </font>
    <font>
      <b/>
      <sz val="12"/>
      <color indexed="14"/>
      <name val="宋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MS Sans Serif"/>
      <family val="2"/>
    </font>
    <font>
      <b/>
      <sz val="11"/>
      <color indexed="53"/>
      <name val="宋体"/>
      <family val="0"/>
    </font>
    <font>
      <sz val="12"/>
      <name val="仿宋_GB2312"/>
      <family val="3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宋体"/>
      <family val="0"/>
    </font>
    <font>
      <sz val="12"/>
      <color rgb="FFFF0000"/>
      <name val="宋体"/>
      <family val="0"/>
    </font>
    <font>
      <b/>
      <sz val="12"/>
      <color theme="0"/>
      <name val="宋体"/>
      <family val="0"/>
    </font>
    <font>
      <sz val="12"/>
      <color theme="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7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7" fillId="9" borderId="0" applyNumberFormat="0" applyBorder="0" applyAlignment="0" applyProtection="0"/>
    <xf numFmtId="0" fontId="49" fillId="0" borderId="4" applyNumberFormat="0" applyFill="0" applyAlignment="0" applyProtection="0"/>
    <xf numFmtId="0" fontId="47" fillId="10" borderId="0" applyNumberFormat="0" applyBorder="0" applyAlignment="0" applyProtection="0"/>
    <xf numFmtId="0" fontId="55" fillId="11" borderId="5" applyNumberFormat="0" applyAlignment="0" applyProtection="0"/>
    <xf numFmtId="41" fontId="0" fillId="0" borderId="0" applyFont="0" applyFill="0" applyBorder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0" fillId="0" borderId="0">
      <alignment vertical="center"/>
      <protection/>
    </xf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3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37" fontId="25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7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178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 applyProtection="1">
      <alignment horizontal="center" vertical="center"/>
      <protection locked="0"/>
    </xf>
    <xf numFmtId="178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 vertical="center"/>
    </xf>
    <xf numFmtId="178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8" xfId="0" applyNumberFormat="1" applyFont="1" applyFill="1" applyBorder="1" applyAlignment="1" applyProtection="1">
      <alignment horizontal="center" vertical="center"/>
      <protection locked="0"/>
    </xf>
    <xf numFmtId="178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178" fontId="7" fillId="0" borderId="12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178" fontId="8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center" vertical="center"/>
    </xf>
    <xf numFmtId="179" fontId="1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 applyProtection="1">
      <alignment horizontal="center" vertical="center"/>
      <protection locked="0"/>
    </xf>
    <xf numFmtId="178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12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 applyProtection="1">
      <alignment horizontal="center" vertical="center"/>
      <protection/>
    </xf>
    <xf numFmtId="178" fontId="8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78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8" fontId="5" fillId="0" borderId="0" xfId="0" applyNumberFormat="1" applyFont="1" applyAlignment="1" applyProtection="1">
      <alignment horizontal="center"/>
      <protection locked="0"/>
    </xf>
    <xf numFmtId="178" fontId="5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9" fontId="0" fillId="0" borderId="12" xfId="0" applyNumberFormat="1" applyFont="1" applyBorder="1" applyAlignment="1" applyProtection="1">
      <alignment horizontal="center" vertical="center"/>
      <protection/>
    </xf>
    <xf numFmtId="179" fontId="0" fillId="0" borderId="28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9" fontId="10" fillId="0" borderId="12" xfId="0" applyNumberFormat="1" applyFont="1" applyBorder="1" applyAlignment="1" applyProtection="1">
      <alignment horizontal="center" vertical="center"/>
      <protection/>
    </xf>
    <xf numFmtId="179" fontId="10" fillId="0" borderId="28" xfId="0" applyNumberFormat="1" applyFont="1" applyBorder="1" applyAlignment="1" applyProtection="1">
      <alignment horizontal="center" vertical="center"/>
      <protection/>
    </xf>
    <xf numFmtId="179" fontId="0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179" fontId="0" fillId="0" borderId="12" xfId="0" applyNumberFormat="1" applyFont="1" applyBorder="1" applyAlignment="1">
      <alignment horizontal="center"/>
    </xf>
    <xf numFmtId="179" fontId="7" fillId="0" borderId="12" xfId="0" applyNumberFormat="1" applyFont="1" applyBorder="1" applyAlignment="1" applyProtection="1">
      <alignment horizontal="center" vertical="center"/>
      <protection/>
    </xf>
    <xf numFmtId="179" fontId="7" fillId="0" borderId="28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8" fontId="14" fillId="0" borderId="0" xfId="0" applyNumberFormat="1" applyFont="1" applyAlignment="1" applyProtection="1">
      <alignment horizont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179" fontId="13" fillId="0" borderId="12" xfId="0" applyNumberFormat="1" applyFont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78" fontId="3" fillId="0" borderId="0" xfId="0" applyNumberFormat="1" applyFont="1" applyAlignment="1" applyProtection="1">
      <alignment vertical="center"/>
      <protection locked="0"/>
    </xf>
    <xf numFmtId="178" fontId="7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178" fontId="0" fillId="0" borderId="0" xfId="0" applyNumberFormat="1" applyFont="1" applyFill="1" applyAlignment="1" applyProtection="1">
      <alignment horizontal="center" vertical="center"/>
      <protection locked="0"/>
    </xf>
    <xf numFmtId="178" fontId="0" fillId="0" borderId="0" xfId="0" applyNumberFormat="1" applyFill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178" fontId="6" fillId="0" borderId="9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Fill="1" applyBorder="1" applyAlignment="1" applyProtection="1">
      <alignment horizontal="center" vertical="center"/>
      <protection locked="0"/>
    </xf>
    <xf numFmtId="178" fontId="6" fillId="0" borderId="16" xfId="0" applyNumberFormat="1" applyFont="1" applyBorder="1" applyAlignment="1" applyProtection="1">
      <alignment horizontal="center" vertical="center"/>
      <protection locked="0"/>
    </xf>
    <xf numFmtId="178" fontId="7" fillId="0" borderId="15" xfId="0" applyNumberFormat="1" applyFont="1" applyBorder="1" applyAlignment="1" applyProtection="1">
      <alignment horizontal="center" vertical="center"/>
      <protection locked="0"/>
    </xf>
    <xf numFmtId="178" fontId="7" fillId="0" borderId="15" xfId="0" applyNumberFormat="1" applyFont="1" applyBorder="1" applyAlignment="1" applyProtection="1">
      <alignment horizontal="center" vertical="center" wrapText="1"/>
      <protection locked="0"/>
    </xf>
    <xf numFmtId="178" fontId="7" fillId="0" borderId="23" xfId="0" applyNumberFormat="1" applyFont="1" applyFill="1" applyBorder="1" applyAlignment="1" applyProtection="1">
      <alignment horizontal="center" vertical="center"/>
      <protection locked="0"/>
    </xf>
    <xf numFmtId="178" fontId="7" fillId="0" borderId="23" xfId="0" applyNumberFormat="1" applyFont="1" applyBorder="1" applyAlignment="1" applyProtection="1">
      <alignment horizontal="center" vertical="center"/>
      <protection locked="0"/>
    </xf>
    <xf numFmtId="178" fontId="7" fillId="0" borderId="30" xfId="0" applyNumberFormat="1" applyFont="1" applyBorder="1" applyAlignment="1" applyProtection="1">
      <alignment horizontal="center" vertical="center"/>
      <protection locked="0"/>
    </xf>
    <xf numFmtId="178" fontId="7" fillId="0" borderId="25" xfId="0" applyNumberFormat="1" applyFont="1" applyBorder="1" applyAlignment="1" applyProtection="1">
      <alignment horizontal="center" vertical="center"/>
      <protection locked="0"/>
    </xf>
    <xf numFmtId="178" fontId="7" fillId="0" borderId="25" xfId="0" applyNumberFormat="1" applyFont="1" applyFill="1" applyBorder="1" applyAlignment="1" applyProtection="1">
      <alignment horizontal="center" vertical="center"/>
      <protection locked="0"/>
    </xf>
    <xf numFmtId="178" fontId="7" fillId="0" borderId="9" xfId="0" applyNumberFormat="1" applyFont="1" applyBorder="1" applyAlignment="1" applyProtection="1">
      <alignment horizontal="center" vertical="center"/>
      <protection locked="0"/>
    </xf>
    <xf numFmtId="178" fontId="7" fillId="0" borderId="16" xfId="0" applyNumberFormat="1" applyFont="1" applyBorder="1" applyAlignment="1" applyProtection="1">
      <alignment horizontal="center" vertical="center"/>
      <protection locked="0"/>
    </xf>
    <xf numFmtId="178" fontId="7" fillId="0" borderId="18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left" vertical="center"/>
      <protection locked="0"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33" borderId="12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ill="1" applyBorder="1" applyAlignment="1" applyProtection="1">
      <alignment horizontal="left" vertical="center"/>
      <protection locked="0"/>
    </xf>
    <xf numFmtId="178" fontId="0" fillId="0" borderId="12" xfId="0" applyNumberFormat="1" applyFont="1" applyBorder="1" applyAlignment="1" applyProtection="1">
      <alignment vertical="center"/>
      <protection locked="0"/>
    </xf>
    <xf numFmtId="178" fontId="7" fillId="0" borderId="12" xfId="0" applyNumberFormat="1" applyFont="1" applyBorder="1" applyAlignment="1" applyProtection="1">
      <alignment horizontal="center" vertical="center"/>
      <protection locked="0"/>
    </xf>
    <xf numFmtId="178" fontId="7" fillId="0" borderId="12" xfId="0" applyNumberFormat="1" applyFont="1" applyFill="1" applyBorder="1" applyAlignment="1" applyProtection="1">
      <alignment horizontal="center" vertical="center"/>
      <protection/>
    </xf>
    <xf numFmtId="178" fontId="7" fillId="0" borderId="12" xfId="0" applyNumberFormat="1" applyFont="1" applyFill="1" applyBorder="1" applyAlignment="1" applyProtection="1">
      <alignment horizontal="center" vertical="center"/>
      <protection/>
    </xf>
    <xf numFmtId="179" fontId="7" fillId="0" borderId="12" xfId="0" applyNumberFormat="1" applyFont="1" applyFill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left" vertical="center"/>
      <protection locked="0"/>
    </xf>
    <xf numFmtId="178" fontId="0" fillId="0" borderId="12" xfId="0" applyNumberFormat="1" applyFont="1" applyFill="1" applyBorder="1" applyAlignment="1" applyProtection="1">
      <alignment horizontal="left" vertical="center"/>
      <protection/>
    </xf>
    <xf numFmtId="178" fontId="0" fillId="0" borderId="12" xfId="0" applyNumberFormat="1" applyFont="1" applyFill="1" applyBorder="1" applyAlignment="1" applyProtection="1">
      <alignment horizontal="left" vertical="center"/>
      <protection/>
    </xf>
    <xf numFmtId="179" fontId="0" fillId="0" borderId="12" xfId="0" applyNumberFormat="1" applyFont="1" applyFill="1" applyBorder="1" applyAlignment="1" applyProtection="1">
      <alignment horizontal="left" vertical="center"/>
      <protection/>
    </xf>
    <xf numFmtId="178" fontId="0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33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justify" vertical="center"/>
      <protection locked="0"/>
    </xf>
    <xf numFmtId="178" fontId="7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178" fontId="6" fillId="0" borderId="12" xfId="0" applyNumberFormat="1" applyFont="1" applyFill="1" applyBorder="1" applyAlignment="1" applyProtection="1">
      <alignment horizontal="center" vertical="center"/>
      <protection locked="0"/>
    </xf>
    <xf numFmtId="178" fontId="7" fillId="0" borderId="30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ont="1" applyFill="1" applyBorder="1" applyAlignment="1" applyProtection="1">
      <alignment horizontal="left" vertical="center"/>
      <protection locked="0"/>
    </xf>
    <xf numFmtId="178" fontId="0" fillId="0" borderId="31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178" fontId="7" fillId="0" borderId="12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Fill="1" applyBorder="1" applyAlignment="1" applyProtection="1">
      <alignment horizontal="left" vertical="center"/>
      <protection locked="0"/>
    </xf>
    <xf numFmtId="178" fontId="0" fillId="0" borderId="12" xfId="0" applyNumberFormat="1" applyFont="1" applyFill="1" applyBorder="1" applyAlignment="1" applyProtection="1">
      <alignment horizontal="left" vertical="center"/>
      <protection locked="0"/>
    </xf>
    <xf numFmtId="178" fontId="0" fillId="0" borderId="12" xfId="0" applyNumberFormat="1" applyFont="1" applyBorder="1" applyAlignment="1" applyProtection="1">
      <alignment horizontal="left" vertical="center"/>
      <protection/>
    </xf>
    <xf numFmtId="179" fontId="0" fillId="0" borderId="12" xfId="0" applyNumberFormat="1" applyFont="1" applyBorder="1" applyAlignment="1" applyProtection="1">
      <alignment horizontal="left" vertical="center"/>
      <protection/>
    </xf>
    <xf numFmtId="178" fontId="63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32" xfId="0" applyNumberFormat="1" applyBorder="1" applyAlignment="1" applyProtection="1">
      <alignment horizontal="center" vertical="center" wrapText="1"/>
      <protection locked="0"/>
    </xf>
    <xf numFmtId="178" fontId="3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178" fontId="1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78" fontId="0" fillId="0" borderId="0" xfId="0" applyNumberFormat="1" applyFont="1" applyFill="1" applyAlignment="1" applyProtection="1">
      <alignment horizontal="center" vertical="center"/>
      <protection locked="0"/>
    </xf>
    <xf numFmtId="181" fontId="0" fillId="0" borderId="29" xfId="0" applyNumberFormat="1" applyFill="1" applyBorder="1" applyAlignment="1" applyProtection="1">
      <alignment horizontal="center" vertical="center"/>
      <protection locked="0"/>
    </xf>
    <xf numFmtId="178" fontId="6" fillId="0" borderId="9" xfId="0" applyNumberFormat="1" applyFont="1" applyFill="1" applyBorder="1" applyAlignment="1" applyProtection="1">
      <alignment horizontal="center" vertical="center"/>
      <protection locked="0"/>
    </xf>
    <xf numFmtId="178" fontId="6" fillId="0" borderId="16" xfId="0" applyNumberFormat="1" applyFont="1" applyFill="1" applyBorder="1" applyAlignment="1" applyProtection="1">
      <alignment horizontal="center" vertical="center"/>
      <protection locked="0"/>
    </xf>
    <xf numFmtId="178" fontId="7" fillId="0" borderId="15" xfId="0" applyNumberFormat="1" applyFont="1" applyFill="1" applyBorder="1" applyAlignment="1" applyProtection="1">
      <alignment horizontal="center" vertical="center"/>
      <protection locked="0"/>
    </xf>
    <xf numFmtId="178" fontId="17" fillId="0" borderId="12" xfId="0" applyNumberFormat="1" applyFont="1" applyFill="1" applyBorder="1" applyAlignment="1" applyProtection="1">
      <alignment vertical="center" wrapText="1"/>
      <protection locked="0"/>
    </xf>
    <xf numFmtId="1" fontId="0" fillId="0" borderId="22" xfId="43" applyNumberFormat="1" applyFont="1" applyFill="1" applyBorder="1" applyAlignment="1" applyProtection="1">
      <alignment horizontal="center" vertical="center" wrapText="1"/>
      <protection/>
    </xf>
    <xf numFmtId="178" fontId="8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33" xfId="43" applyNumberFormat="1" applyFont="1" applyFill="1" applyBorder="1" applyAlignment="1" applyProtection="1">
      <alignment horizontal="center" vertical="center" wrapText="1"/>
      <protection/>
    </xf>
    <xf numFmtId="1" fontId="0" fillId="0" borderId="12" xfId="43" applyNumberFormat="1" applyFont="1" applyFill="1" applyBorder="1" applyAlignment="1" applyProtection="1">
      <alignment horizontal="center" vertical="center" wrapText="1"/>
      <protection/>
    </xf>
    <xf numFmtId="178" fontId="0" fillId="0" borderId="12" xfId="43" applyNumberFormat="1" applyFont="1" applyFill="1" applyBorder="1" applyAlignment="1" applyProtection="1">
      <alignment horizontal="center" vertical="center" wrapText="1"/>
      <protection/>
    </xf>
    <xf numFmtId="178" fontId="0" fillId="0" borderId="12" xfId="43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vertical="center" wrapText="1"/>
      <protection locked="0"/>
    </xf>
    <xf numFmtId="178" fontId="0" fillId="0" borderId="34" xfId="0" applyNumberFormat="1" applyFont="1" applyFill="1" applyBorder="1" applyAlignment="1" applyProtection="1">
      <alignment horizontal="center" vertical="center"/>
      <protection locked="0"/>
    </xf>
    <xf numFmtId="178" fontId="0" fillId="0" borderId="35" xfId="43" applyNumberFormat="1" applyFont="1" applyFill="1" applyBorder="1" applyAlignment="1" applyProtection="1">
      <alignment horizontal="center" vertical="center" wrapText="1"/>
      <protection/>
    </xf>
    <xf numFmtId="1" fontId="0" fillId="0" borderId="9" xfId="43" applyNumberFormat="1" applyFont="1" applyFill="1" applyBorder="1" applyAlignment="1" applyProtection="1">
      <alignment horizontal="center" vertical="center" wrapText="1"/>
      <protection/>
    </xf>
    <xf numFmtId="178" fontId="8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9" xfId="43" applyNumberFormat="1" applyFont="1" applyFill="1" applyBorder="1" applyAlignment="1" applyProtection="1">
      <alignment horizontal="center" vertical="center" wrapText="1"/>
      <protection/>
    </xf>
    <xf numFmtId="178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82" fontId="0" fillId="0" borderId="12" xfId="53" applyNumberFormat="1" applyFont="1" applyFill="1" applyBorder="1" applyAlignment="1" applyProtection="1">
      <alignment horizontal="center" vertical="center"/>
      <protection locked="0"/>
    </xf>
    <xf numFmtId="182" fontId="0" fillId="0" borderId="12" xfId="53" applyNumberFormat="1" applyFont="1" applyFill="1" applyBorder="1" applyAlignment="1" applyProtection="1">
      <alignment horizontal="center" vertical="center"/>
      <protection locked="0"/>
    </xf>
    <xf numFmtId="182" fontId="63" fillId="0" borderId="12" xfId="53" applyNumberFormat="1" applyFont="1" applyFill="1" applyBorder="1" applyAlignment="1" applyProtection="1">
      <alignment horizontal="center" vertical="center"/>
      <protection locked="0"/>
    </xf>
    <xf numFmtId="182" fontId="8" fillId="0" borderId="12" xfId="53" applyNumberFormat="1" applyFont="1" applyFill="1" applyBorder="1" applyAlignment="1" applyProtection="1">
      <alignment horizontal="center" vertical="center"/>
      <protection/>
    </xf>
    <xf numFmtId="178" fontId="7" fillId="0" borderId="12" xfId="0" applyNumberFormat="1" applyFont="1" applyFill="1" applyBorder="1" applyAlignment="1" applyProtection="1">
      <alignment vertical="center" wrapText="1"/>
      <protection locked="0"/>
    </xf>
    <xf numFmtId="178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78" fontId="9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horizontal="center"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ill="1" applyBorder="1" applyAlignment="1" applyProtection="1">
      <alignment vertical="center"/>
      <protection locked="0"/>
    </xf>
    <xf numFmtId="178" fontId="7" fillId="0" borderId="34" xfId="0" applyNumberFormat="1" applyFont="1" applyFill="1" applyBorder="1" applyAlignment="1" applyProtection="1">
      <alignment horizontal="center" vertical="center"/>
      <protection locked="0"/>
    </xf>
    <xf numFmtId="178" fontId="7" fillId="0" borderId="12" xfId="0" applyNumberFormat="1" applyFont="1" applyFill="1" applyBorder="1" applyAlignment="1" applyProtection="1">
      <alignment horizontal="left" vertical="center"/>
      <protection locked="0"/>
    </xf>
    <xf numFmtId="178" fontId="16" fillId="0" borderId="12" xfId="0" applyNumberFormat="1" applyFont="1" applyFill="1" applyBorder="1" applyAlignment="1" applyProtection="1">
      <alignment horizontal="center" vertical="center"/>
      <protection/>
    </xf>
    <xf numFmtId="179" fontId="16" fillId="0" borderId="12" xfId="0" applyNumberFormat="1" applyFont="1" applyFill="1" applyBorder="1" applyAlignment="1" applyProtection="1">
      <alignment horizontal="center" vertical="center"/>
      <protection/>
    </xf>
    <xf numFmtId="178" fontId="64" fillId="0" borderId="12" xfId="0" applyNumberFormat="1" applyFont="1" applyFill="1" applyBorder="1" applyAlignment="1" applyProtection="1">
      <alignment horizontal="center" vertical="center"/>
      <protection/>
    </xf>
    <xf numFmtId="179" fontId="64" fillId="0" borderId="12" xfId="0" applyNumberFormat="1" applyFont="1" applyFill="1" applyBorder="1" applyAlignment="1" applyProtection="1">
      <alignment horizontal="center" vertical="center"/>
      <protection/>
    </xf>
    <xf numFmtId="178" fontId="7" fillId="0" borderId="12" xfId="0" applyNumberFormat="1" applyFont="1" applyFill="1" applyBorder="1" applyAlignment="1" applyProtection="1">
      <alignment vertical="center"/>
      <protection locked="0"/>
    </xf>
    <xf numFmtId="178" fontId="7" fillId="33" borderId="12" xfId="0" applyNumberFormat="1" applyFont="1" applyFill="1" applyBorder="1" applyAlignment="1" applyProtection="1">
      <alignment horizontal="center" vertical="center"/>
      <protection locked="0"/>
    </xf>
    <xf numFmtId="178" fontId="65" fillId="0" borderId="12" xfId="0" applyNumberFormat="1" applyFont="1" applyFill="1" applyBorder="1" applyAlignment="1" applyProtection="1">
      <alignment horizontal="center" vertical="center"/>
      <protection/>
    </xf>
    <xf numFmtId="179" fontId="65" fillId="0" borderId="12" xfId="0" applyNumberFormat="1" applyFont="1" applyFill="1" applyBorder="1" applyAlignment="1" applyProtection="1">
      <alignment horizontal="center" vertical="center"/>
      <protection/>
    </xf>
    <xf numFmtId="178" fontId="17" fillId="0" borderId="12" xfId="0" applyNumberFormat="1" applyFont="1" applyFill="1" applyBorder="1" applyAlignment="1" applyProtection="1">
      <alignment vertical="center"/>
      <protection locked="0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企业2007年初预算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常规_预计与预算2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城关" xfId="53"/>
    <cellStyle name="40% - 强调文字颜色 1" xfId="54"/>
    <cellStyle name="20% - 强调文字颜色 2" xfId="55"/>
    <cellStyle name="40% - 强调文字颜色 2" xfId="56"/>
    <cellStyle name="千位[0]_1" xfId="57"/>
    <cellStyle name="千位_1" xfId="58"/>
    <cellStyle name="强调文字颜色 3" xfId="59"/>
    <cellStyle name="强调文字颜色 4" xfId="60"/>
    <cellStyle name="常规_2002年全省财政基金预算收入计划表" xfId="61"/>
    <cellStyle name="no dec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Normal_APR" xfId="71"/>
    <cellStyle name="普通_97-917" xfId="72"/>
    <cellStyle name="千分位_97-917" xfId="73"/>
    <cellStyle name="常规_2012年调整预算分科目！ ！" xfId="74"/>
    <cellStyle name="常规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03&#25253;&#34920;&#39044;&#31639;&#22806;&#22235;&#24352;\&#24066;&#21457;&#2223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&#25105;&#30340;&#25991;&#26723;\My%20RTX%20Files\&#24352;&#20339;&#29618;\&#26448;&#26009;&#65281;&#65281;\&#20154;&#22823;&#25253;&#21578;&#12289;&#25552;&#26696;&#12289;&#21453;&#39304;&#31561;\&#20154;&#22823;&#25253;&#21578;\2015&#24180;&#24180;&#21021;&#39044;&#31639;\&#21360;&#21047;&#31295;\2015&#24180;&#20844;&#20849;&#36130;&#25919;&#39044;&#31639;&#20998;&#31185;&#30446;&#25903;&#20986;&#26126;&#3245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A10"/>
      <sheetName val="A11"/>
      <sheetName val="A12"/>
      <sheetName val="A13"/>
      <sheetName val="#REF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项目预算表"/>
      <sheetName val="支出项目预算表 (2)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</v>
      </c>
    </row>
    <row r="3" spans="1:2" ht="14.25">
      <c r="A3" t="s">
        <v>2</v>
      </c>
      <c r="B3">
        <v>8</v>
      </c>
    </row>
    <row r="4" spans="1:2" ht="14.25">
      <c r="A4" t="s">
        <v>3</v>
      </c>
      <c r="B4">
        <v>1</v>
      </c>
    </row>
    <row r="5" spans="1:2" ht="14.25">
      <c r="A5" t="s">
        <v>4</v>
      </c>
      <c r="B5">
        <v>114</v>
      </c>
    </row>
    <row r="6" spans="1:2" ht="14.25">
      <c r="A6" t="s">
        <v>5</v>
      </c>
      <c r="B6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57"/>
  <sheetViews>
    <sheetView showZeros="0" tabSelected="1" zoomScale="85" zoomScaleNormal="85" workbookViewId="0" topLeftCell="A1">
      <pane xSplit="1" ySplit="7" topLeftCell="B8" activePane="bottomRight" state="frozen"/>
      <selection pane="bottomRight" activeCell="N34" sqref="N34"/>
    </sheetView>
  </sheetViews>
  <sheetFormatPr defaultColWidth="9.00390625" defaultRowHeight="14.25"/>
  <cols>
    <col min="1" max="1" width="38.125" style="180" customWidth="1"/>
    <col min="2" max="2" width="17.00390625" style="180" customWidth="1"/>
    <col min="3" max="3" width="20.50390625" style="180" customWidth="1"/>
    <col min="4" max="4" width="13.00390625" style="184" customWidth="1"/>
    <col min="5" max="5" width="10.75390625" style="180" customWidth="1"/>
    <col min="6" max="6" width="11.75390625" style="180" customWidth="1"/>
    <col min="7" max="7" width="11.125" style="180" customWidth="1"/>
    <col min="8" max="8" width="12.125" style="180" customWidth="1"/>
    <col min="9" max="9" width="42.50390625" style="180" customWidth="1"/>
    <col min="10" max="10" width="15.625" style="127" customWidth="1"/>
    <col min="11" max="11" width="11.375" style="127" customWidth="1"/>
    <col min="12" max="12" width="12.50390625" style="127" customWidth="1"/>
    <col min="13" max="13" width="11.125" style="127" customWidth="1"/>
    <col min="14" max="14" width="11.875" style="127" customWidth="1"/>
    <col min="15" max="15" width="11.25390625" style="127" customWidth="1"/>
    <col min="16" max="16" width="11.625" style="127" customWidth="1"/>
    <col min="17" max="200" width="9.00390625" style="180" customWidth="1"/>
    <col min="201" max="16384" width="9.00390625" style="183" customWidth="1"/>
  </cols>
  <sheetData>
    <row r="1" ht="23.25" customHeight="1">
      <c r="A1" s="179" t="s">
        <v>6</v>
      </c>
    </row>
    <row r="2" spans="1:16" s="179" customFormat="1" ht="30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4" ht="22.5" customHeight="1">
      <c r="A3" s="179" t="s">
        <v>8</v>
      </c>
      <c r="D3" s="185"/>
      <c r="E3" s="185"/>
      <c r="F3" s="185"/>
      <c r="G3" s="185"/>
      <c r="H3" s="185"/>
      <c r="I3" s="185"/>
      <c r="N3" s="127" t="s">
        <v>9</v>
      </c>
    </row>
    <row r="4" spans="1:16" ht="24" customHeight="1">
      <c r="A4" s="186" t="s">
        <v>10</v>
      </c>
      <c r="B4" s="131"/>
      <c r="C4" s="131"/>
      <c r="D4" s="131"/>
      <c r="E4" s="131"/>
      <c r="F4" s="131"/>
      <c r="G4" s="131"/>
      <c r="H4" s="187"/>
      <c r="I4" s="165" t="s">
        <v>11</v>
      </c>
      <c r="J4" s="165"/>
      <c r="K4" s="165"/>
      <c r="L4" s="165"/>
      <c r="M4" s="165"/>
      <c r="N4" s="165"/>
      <c r="O4" s="165"/>
      <c r="P4" s="165"/>
    </row>
    <row r="5" spans="1:16" ht="23.25" customHeight="1">
      <c r="A5" s="188" t="s">
        <v>12</v>
      </c>
      <c r="B5" s="18" t="s">
        <v>13</v>
      </c>
      <c r="C5" s="18" t="s">
        <v>14</v>
      </c>
      <c r="D5" s="15" t="s">
        <v>15</v>
      </c>
      <c r="E5" s="16"/>
      <c r="F5" s="16"/>
      <c r="G5" s="16"/>
      <c r="H5" s="19"/>
      <c r="I5" s="188" t="s">
        <v>12</v>
      </c>
      <c r="J5" s="18" t="s">
        <v>13</v>
      </c>
      <c r="K5" s="18" t="s">
        <v>14</v>
      </c>
      <c r="L5" s="15" t="s">
        <v>15</v>
      </c>
      <c r="M5" s="16"/>
      <c r="N5" s="16"/>
      <c r="O5" s="16"/>
      <c r="P5" s="19"/>
    </row>
    <row r="6" spans="1:16" ht="23.25" customHeight="1">
      <c r="A6" s="139"/>
      <c r="B6" s="139"/>
      <c r="C6" s="139" t="s">
        <v>16</v>
      </c>
      <c r="D6" s="18" t="s">
        <v>17</v>
      </c>
      <c r="E6" s="15" t="s">
        <v>18</v>
      </c>
      <c r="F6" s="19"/>
      <c r="G6" s="15" t="s">
        <v>19</v>
      </c>
      <c r="H6" s="19"/>
      <c r="I6" s="139"/>
      <c r="J6" s="139"/>
      <c r="K6" s="139" t="s">
        <v>16</v>
      </c>
      <c r="L6" s="18" t="s">
        <v>17</v>
      </c>
      <c r="M6" s="15" t="s">
        <v>18</v>
      </c>
      <c r="N6" s="19"/>
      <c r="O6" s="15" t="s">
        <v>19</v>
      </c>
      <c r="P6" s="19"/>
    </row>
    <row r="7" spans="1:16" ht="23.25" customHeight="1">
      <c r="A7" s="22"/>
      <c r="B7" s="22"/>
      <c r="C7" s="22"/>
      <c r="D7" s="21"/>
      <c r="E7" s="22" t="s">
        <v>20</v>
      </c>
      <c r="F7" s="22" t="s">
        <v>21</v>
      </c>
      <c r="G7" s="22" t="s">
        <v>20</v>
      </c>
      <c r="H7" s="22" t="s">
        <v>21</v>
      </c>
      <c r="I7" s="22"/>
      <c r="J7" s="22"/>
      <c r="K7" s="22"/>
      <c r="L7" s="21"/>
      <c r="M7" s="22" t="s">
        <v>20</v>
      </c>
      <c r="N7" s="22" t="s">
        <v>21</v>
      </c>
      <c r="O7" s="22" t="s">
        <v>20</v>
      </c>
      <c r="P7" s="22" t="s">
        <v>21</v>
      </c>
    </row>
    <row r="8" spans="1:16" ht="30.75" customHeight="1">
      <c r="A8" s="189" t="s">
        <v>22</v>
      </c>
      <c r="B8" s="144">
        <f>SUM(B9:B23)</f>
        <v>35073</v>
      </c>
      <c r="C8" s="144">
        <f>SUM(C9:C23)</f>
        <v>34689</v>
      </c>
      <c r="D8" s="144">
        <f>SUM(D9:D23)</f>
        <v>34580</v>
      </c>
      <c r="E8" s="144">
        <f aca="true" t="shared" si="0" ref="E8:E17">D8-B8</f>
        <v>-493</v>
      </c>
      <c r="F8" s="26">
        <f aca="true" t="shared" si="1" ref="F8:F23">ROUND(E8/B8*100,2)</f>
        <v>-1.41</v>
      </c>
      <c r="G8" s="144">
        <f aca="true" t="shared" si="2" ref="G8:G17">D8-C8</f>
        <v>-109</v>
      </c>
      <c r="H8" s="26">
        <f aca="true" t="shared" si="3" ref="H8:H23">ROUND(G8/C8*100,2)</f>
        <v>-0.31</v>
      </c>
      <c r="I8" s="212" t="s">
        <v>23</v>
      </c>
      <c r="J8" s="144">
        <v>20592</v>
      </c>
      <c r="K8" s="144">
        <v>16320</v>
      </c>
      <c r="L8" s="144">
        <v>20990</v>
      </c>
      <c r="M8" s="144">
        <f aca="true" t="shared" si="4" ref="M8:M35">L8-J8</f>
        <v>398</v>
      </c>
      <c r="N8" s="26">
        <f>ROUND(M8/J8*100,2)</f>
        <v>1.93</v>
      </c>
      <c r="O8" s="144">
        <f>L8-K8</f>
        <v>4670</v>
      </c>
      <c r="P8" s="26">
        <f>ROUND(O8/K8*100,2)</f>
        <v>28.62</v>
      </c>
    </row>
    <row r="9" spans="1:16" ht="30.75" customHeight="1">
      <c r="A9" s="189" t="s">
        <v>24</v>
      </c>
      <c r="B9" s="190">
        <v>14482</v>
      </c>
      <c r="C9" s="191">
        <v>13227</v>
      </c>
      <c r="D9" s="192">
        <v>14236</v>
      </c>
      <c r="E9" s="144">
        <f t="shared" si="0"/>
        <v>-246</v>
      </c>
      <c r="F9" s="26">
        <f t="shared" si="1"/>
        <v>-1.7</v>
      </c>
      <c r="G9" s="144">
        <f t="shared" si="2"/>
        <v>1009</v>
      </c>
      <c r="H9" s="26">
        <f t="shared" si="3"/>
        <v>7.63</v>
      </c>
      <c r="I9" s="212" t="s">
        <v>25</v>
      </c>
      <c r="J9" s="148">
        <v>26</v>
      </c>
      <c r="K9" s="144">
        <v>31</v>
      </c>
      <c r="L9" s="144">
        <v>0</v>
      </c>
      <c r="M9" s="144">
        <f t="shared" si="4"/>
        <v>-26</v>
      </c>
      <c r="N9" s="26">
        <f>ROUND(M9/J9*100,2)</f>
        <v>-100</v>
      </c>
      <c r="O9" s="144">
        <f>L9-K9</f>
        <v>-31</v>
      </c>
      <c r="P9" s="26">
        <f>ROUND(O9/K9*100,2)</f>
        <v>-100</v>
      </c>
    </row>
    <row r="10" spans="1:16" ht="30.75" customHeight="1">
      <c r="A10" s="189" t="s">
        <v>26</v>
      </c>
      <c r="B10" s="193">
        <v>7740</v>
      </c>
      <c r="C10" s="191">
        <v>6241</v>
      </c>
      <c r="D10" s="194">
        <v>6200</v>
      </c>
      <c r="E10" s="144">
        <f t="shared" si="0"/>
        <v>-1540</v>
      </c>
      <c r="F10" s="26">
        <f t="shared" si="1"/>
        <v>-19.9</v>
      </c>
      <c r="G10" s="144">
        <f t="shared" si="2"/>
        <v>-41</v>
      </c>
      <c r="H10" s="26">
        <f t="shared" si="3"/>
        <v>-0.66</v>
      </c>
      <c r="I10" s="212" t="s">
        <v>27</v>
      </c>
      <c r="J10" s="148">
        <v>8686</v>
      </c>
      <c r="K10" s="144">
        <v>5969</v>
      </c>
      <c r="L10" s="144">
        <v>7863</v>
      </c>
      <c r="M10" s="144">
        <f t="shared" si="4"/>
        <v>-823</v>
      </c>
      <c r="N10" s="26">
        <f aca="true" t="shared" si="5" ref="N10:N28">ROUND(M10/J10*100,2)</f>
        <v>-9.48</v>
      </c>
      <c r="O10" s="144">
        <f aca="true" t="shared" si="6" ref="O10:O28">L10-K10</f>
        <v>1894</v>
      </c>
      <c r="P10" s="26">
        <f aca="true" t="shared" si="7" ref="P10:P28">ROUND(O10/K10*100,2)</f>
        <v>31.73</v>
      </c>
    </row>
    <row r="11" spans="1:16" ht="30.75" customHeight="1">
      <c r="A11" s="189" t="s">
        <v>28</v>
      </c>
      <c r="B11" s="195">
        <v>988</v>
      </c>
      <c r="C11" s="191">
        <v>991</v>
      </c>
      <c r="D11" s="194">
        <v>896</v>
      </c>
      <c r="E11" s="144">
        <f t="shared" si="0"/>
        <v>-92</v>
      </c>
      <c r="F11" s="26">
        <f t="shared" si="1"/>
        <v>-9.31</v>
      </c>
      <c r="G11" s="144">
        <f t="shared" si="2"/>
        <v>-95</v>
      </c>
      <c r="H11" s="26">
        <f t="shared" si="3"/>
        <v>-9.59</v>
      </c>
      <c r="I11" s="212" t="s">
        <v>29</v>
      </c>
      <c r="J11" s="148">
        <v>37834</v>
      </c>
      <c r="K11" s="144">
        <v>40848</v>
      </c>
      <c r="L11" s="144">
        <v>46850</v>
      </c>
      <c r="M11" s="144">
        <f t="shared" si="4"/>
        <v>9016</v>
      </c>
      <c r="N11" s="26">
        <f t="shared" si="5"/>
        <v>23.83</v>
      </c>
      <c r="O11" s="144">
        <f t="shared" si="6"/>
        <v>6002</v>
      </c>
      <c r="P11" s="26">
        <f t="shared" si="7"/>
        <v>14.69</v>
      </c>
    </row>
    <row r="12" spans="1:16" ht="30.75" customHeight="1">
      <c r="A12" s="189" t="s">
        <v>30</v>
      </c>
      <c r="B12" s="195">
        <v>2211</v>
      </c>
      <c r="C12" s="191">
        <v>2166</v>
      </c>
      <c r="D12" s="25">
        <v>2673</v>
      </c>
      <c r="E12" s="144">
        <f t="shared" si="0"/>
        <v>462</v>
      </c>
      <c r="F12" s="26">
        <f t="shared" si="1"/>
        <v>20.9</v>
      </c>
      <c r="G12" s="144">
        <f t="shared" si="2"/>
        <v>507</v>
      </c>
      <c r="H12" s="26">
        <f t="shared" si="3"/>
        <v>23.41</v>
      </c>
      <c r="I12" s="212" t="s">
        <v>31</v>
      </c>
      <c r="J12" s="148">
        <v>5671</v>
      </c>
      <c r="K12" s="144">
        <v>1036</v>
      </c>
      <c r="L12" s="144">
        <v>637</v>
      </c>
      <c r="M12" s="144">
        <f t="shared" si="4"/>
        <v>-5034</v>
      </c>
      <c r="N12" s="26">
        <f t="shared" si="5"/>
        <v>-88.77</v>
      </c>
      <c r="O12" s="144">
        <f t="shared" si="6"/>
        <v>-399</v>
      </c>
      <c r="P12" s="26">
        <f t="shared" si="7"/>
        <v>-38.51</v>
      </c>
    </row>
    <row r="13" spans="1:16" ht="30.75" customHeight="1">
      <c r="A13" s="189" t="s">
        <v>32</v>
      </c>
      <c r="B13" s="195">
        <v>889</v>
      </c>
      <c r="C13" s="191">
        <v>943</v>
      </c>
      <c r="D13" s="25">
        <v>1034</v>
      </c>
      <c r="E13" s="144">
        <f t="shared" si="0"/>
        <v>145</v>
      </c>
      <c r="F13" s="26">
        <f t="shared" si="1"/>
        <v>16.31</v>
      </c>
      <c r="G13" s="144">
        <f t="shared" si="2"/>
        <v>91</v>
      </c>
      <c r="H13" s="26">
        <f t="shared" si="3"/>
        <v>9.65</v>
      </c>
      <c r="I13" s="212" t="s">
        <v>33</v>
      </c>
      <c r="J13" s="148">
        <v>2607</v>
      </c>
      <c r="K13" s="144">
        <v>5868</v>
      </c>
      <c r="L13" s="144">
        <v>5159</v>
      </c>
      <c r="M13" s="144">
        <f t="shared" si="4"/>
        <v>2552</v>
      </c>
      <c r="N13" s="26">
        <f t="shared" si="5"/>
        <v>97.89</v>
      </c>
      <c r="O13" s="144">
        <f t="shared" si="6"/>
        <v>-709</v>
      </c>
      <c r="P13" s="26">
        <f t="shared" si="7"/>
        <v>-12.08</v>
      </c>
    </row>
    <row r="14" spans="1:16" ht="27.75" customHeight="1">
      <c r="A14" s="189" t="s">
        <v>34</v>
      </c>
      <c r="B14" s="195">
        <v>326</v>
      </c>
      <c r="C14" s="191">
        <v>310</v>
      </c>
      <c r="D14" s="25">
        <v>390</v>
      </c>
      <c r="E14" s="144">
        <f t="shared" si="0"/>
        <v>64</v>
      </c>
      <c r="F14" s="26">
        <f t="shared" si="1"/>
        <v>19.63</v>
      </c>
      <c r="G14" s="144">
        <f t="shared" si="2"/>
        <v>80</v>
      </c>
      <c r="H14" s="26">
        <f t="shared" si="3"/>
        <v>25.81</v>
      </c>
      <c r="I14" s="212" t="s">
        <v>35</v>
      </c>
      <c r="J14" s="148">
        <v>19317</v>
      </c>
      <c r="K14" s="144">
        <v>18444</v>
      </c>
      <c r="L14" s="144">
        <f>16874</f>
        <v>16874</v>
      </c>
      <c r="M14" s="144">
        <f t="shared" si="4"/>
        <v>-2443</v>
      </c>
      <c r="N14" s="26">
        <f t="shared" si="5"/>
        <v>-12.65</v>
      </c>
      <c r="O14" s="144">
        <f t="shared" si="6"/>
        <v>-1570</v>
      </c>
      <c r="P14" s="26">
        <f t="shared" si="7"/>
        <v>-8.51</v>
      </c>
    </row>
    <row r="15" spans="1:16" ht="30.75" customHeight="1">
      <c r="A15" s="189" t="s">
        <v>36</v>
      </c>
      <c r="B15" s="195">
        <v>281</v>
      </c>
      <c r="C15" s="191">
        <v>290</v>
      </c>
      <c r="D15" s="25">
        <v>267</v>
      </c>
      <c r="E15" s="144">
        <f t="shared" si="0"/>
        <v>-14</v>
      </c>
      <c r="F15" s="26">
        <f t="shared" si="1"/>
        <v>-4.98</v>
      </c>
      <c r="G15" s="144">
        <f t="shared" si="2"/>
        <v>-23</v>
      </c>
      <c r="H15" s="26">
        <f t="shared" si="3"/>
        <v>-7.93</v>
      </c>
      <c r="I15" s="212" t="s">
        <v>37</v>
      </c>
      <c r="J15" s="148">
        <v>14814</v>
      </c>
      <c r="K15" s="144">
        <v>19794</v>
      </c>
      <c r="L15" s="144">
        <v>13221</v>
      </c>
      <c r="M15" s="144">
        <f t="shared" si="4"/>
        <v>-1593</v>
      </c>
      <c r="N15" s="26">
        <f t="shared" si="5"/>
        <v>-10.75</v>
      </c>
      <c r="O15" s="144">
        <f t="shared" si="6"/>
        <v>-6573</v>
      </c>
      <c r="P15" s="26">
        <f t="shared" si="7"/>
        <v>-33.21</v>
      </c>
    </row>
    <row r="16" spans="1:16" ht="30.75" customHeight="1">
      <c r="A16" s="189" t="s">
        <v>38</v>
      </c>
      <c r="B16" s="195">
        <v>199</v>
      </c>
      <c r="C16" s="191">
        <v>224</v>
      </c>
      <c r="D16" s="25">
        <v>227</v>
      </c>
      <c r="E16" s="144">
        <f t="shared" si="0"/>
        <v>28</v>
      </c>
      <c r="F16" s="26">
        <f t="shared" si="1"/>
        <v>14.07</v>
      </c>
      <c r="G16" s="144">
        <f t="shared" si="2"/>
        <v>3</v>
      </c>
      <c r="H16" s="26">
        <f t="shared" si="3"/>
        <v>1.34</v>
      </c>
      <c r="I16" s="212" t="s">
        <v>39</v>
      </c>
      <c r="J16" s="148">
        <v>10456</v>
      </c>
      <c r="K16" s="144">
        <v>8295</v>
      </c>
      <c r="L16" s="144">
        <v>13120</v>
      </c>
      <c r="M16" s="144">
        <f t="shared" si="4"/>
        <v>2664</v>
      </c>
      <c r="N16" s="26">
        <f t="shared" si="5"/>
        <v>25.48</v>
      </c>
      <c r="O16" s="144">
        <f t="shared" si="6"/>
        <v>4825</v>
      </c>
      <c r="P16" s="26">
        <f t="shared" si="7"/>
        <v>58.17</v>
      </c>
    </row>
    <row r="17" spans="1:16" ht="30.75" customHeight="1">
      <c r="A17" s="189" t="s">
        <v>40</v>
      </c>
      <c r="B17" s="195">
        <v>861</v>
      </c>
      <c r="C17" s="191">
        <v>1185</v>
      </c>
      <c r="D17" s="25">
        <v>1788</v>
      </c>
      <c r="E17" s="144">
        <f t="shared" si="0"/>
        <v>927</v>
      </c>
      <c r="F17" s="26">
        <f t="shared" si="1"/>
        <v>107.67</v>
      </c>
      <c r="G17" s="144">
        <f t="shared" si="2"/>
        <v>603</v>
      </c>
      <c r="H17" s="26">
        <f t="shared" si="3"/>
        <v>50.89</v>
      </c>
      <c r="I17" s="212" t="s">
        <v>41</v>
      </c>
      <c r="J17" s="148">
        <v>10472</v>
      </c>
      <c r="K17" s="144">
        <v>11282</v>
      </c>
      <c r="L17" s="144">
        <v>9411</v>
      </c>
      <c r="M17" s="144">
        <f t="shared" si="4"/>
        <v>-1061</v>
      </c>
      <c r="N17" s="26">
        <f t="shared" si="5"/>
        <v>-10.13</v>
      </c>
      <c r="O17" s="144">
        <f t="shared" si="6"/>
        <v>-1871</v>
      </c>
      <c r="P17" s="26">
        <f t="shared" si="7"/>
        <v>-16.58</v>
      </c>
    </row>
    <row r="18" spans="1:16" ht="30.75" customHeight="1">
      <c r="A18" s="189" t="s">
        <v>42</v>
      </c>
      <c r="B18" s="195">
        <v>412</v>
      </c>
      <c r="C18" s="191">
        <v>407</v>
      </c>
      <c r="D18" s="25">
        <v>350</v>
      </c>
      <c r="E18" s="144">
        <f aca="true" t="shared" si="8" ref="E18:E36">D18-B18</f>
        <v>-62</v>
      </c>
      <c r="F18" s="26">
        <f t="shared" si="1"/>
        <v>-15.05</v>
      </c>
      <c r="G18" s="144">
        <f aca="true" t="shared" si="9" ref="G18:G36">D18-C18</f>
        <v>-57</v>
      </c>
      <c r="H18" s="26">
        <f t="shared" si="3"/>
        <v>-14</v>
      </c>
      <c r="I18" s="212" t="s">
        <v>43</v>
      </c>
      <c r="J18" s="148">
        <v>39122</v>
      </c>
      <c r="K18" s="144">
        <v>43917</v>
      </c>
      <c r="L18" s="144">
        <v>41082</v>
      </c>
      <c r="M18" s="144">
        <f t="shared" si="4"/>
        <v>1960</v>
      </c>
      <c r="N18" s="26">
        <f t="shared" si="5"/>
        <v>5.01</v>
      </c>
      <c r="O18" s="144">
        <f t="shared" si="6"/>
        <v>-2835</v>
      </c>
      <c r="P18" s="26">
        <f t="shared" si="7"/>
        <v>-6.46</v>
      </c>
    </row>
    <row r="19" spans="1:16" ht="30.75" customHeight="1">
      <c r="A19" s="189" t="s">
        <v>44</v>
      </c>
      <c r="B19" s="195">
        <v>631</v>
      </c>
      <c r="C19" s="191">
        <v>541</v>
      </c>
      <c r="D19" s="25">
        <v>845</v>
      </c>
      <c r="E19" s="144">
        <f t="shared" si="8"/>
        <v>214</v>
      </c>
      <c r="F19" s="26">
        <f t="shared" si="1"/>
        <v>33.91</v>
      </c>
      <c r="G19" s="144">
        <f t="shared" si="9"/>
        <v>304</v>
      </c>
      <c r="H19" s="26">
        <f t="shared" si="3"/>
        <v>56.19</v>
      </c>
      <c r="I19" s="212" t="s">
        <v>45</v>
      </c>
      <c r="J19" s="148">
        <v>3944</v>
      </c>
      <c r="K19" s="144">
        <v>12680</v>
      </c>
      <c r="L19" s="144">
        <v>13286</v>
      </c>
      <c r="M19" s="144">
        <f t="shared" si="4"/>
        <v>9342</v>
      </c>
      <c r="N19" s="26">
        <f t="shared" si="5"/>
        <v>236.87</v>
      </c>
      <c r="O19" s="144">
        <f t="shared" si="6"/>
        <v>606</v>
      </c>
      <c r="P19" s="26">
        <f t="shared" si="7"/>
        <v>4.78</v>
      </c>
    </row>
    <row r="20" spans="1:16" ht="30.75" customHeight="1">
      <c r="A20" s="189" t="s">
        <v>46</v>
      </c>
      <c r="B20" s="195">
        <v>1831</v>
      </c>
      <c r="C20" s="191">
        <v>1326</v>
      </c>
      <c r="D20" s="25">
        <v>1554</v>
      </c>
      <c r="E20" s="144">
        <f t="shared" si="8"/>
        <v>-277</v>
      </c>
      <c r="F20" s="26">
        <f t="shared" si="1"/>
        <v>-15.13</v>
      </c>
      <c r="G20" s="144">
        <f t="shared" si="9"/>
        <v>228</v>
      </c>
      <c r="H20" s="26">
        <f t="shared" si="3"/>
        <v>17.19</v>
      </c>
      <c r="I20" s="212" t="s">
        <v>47</v>
      </c>
      <c r="J20" s="148">
        <v>4478</v>
      </c>
      <c r="K20" s="144">
        <v>3691</v>
      </c>
      <c r="L20" s="144">
        <v>5075</v>
      </c>
      <c r="M20" s="144">
        <f t="shared" si="4"/>
        <v>597</v>
      </c>
      <c r="N20" s="26">
        <f t="shared" si="5"/>
        <v>13.33</v>
      </c>
      <c r="O20" s="144">
        <f t="shared" si="6"/>
        <v>1384</v>
      </c>
      <c r="P20" s="26">
        <f t="shared" si="7"/>
        <v>37.5</v>
      </c>
    </row>
    <row r="21" spans="1:16" ht="30.75" customHeight="1">
      <c r="A21" s="189" t="s">
        <v>48</v>
      </c>
      <c r="B21" s="195">
        <v>3500</v>
      </c>
      <c r="C21" s="191">
        <v>6647</v>
      </c>
      <c r="D21" s="25">
        <v>3822</v>
      </c>
      <c r="E21" s="144">
        <f t="shared" si="8"/>
        <v>322</v>
      </c>
      <c r="F21" s="26">
        <f t="shared" si="1"/>
        <v>9.2</v>
      </c>
      <c r="G21" s="144">
        <f t="shared" si="9"/>
        <v>-2825</v>
      </c>
      <c r="H21" s="26">
        <f t="shared" si="3"/>
        <v>-42.5</v>
      </c>
      <c r="I21" s="212" t="s">
        <v>49</v>
      </c>
      <c r="J21" s="148">
        <v>1092</v>
      </c>
      <c r="K21" s="144">
        <v>898</v>
      </c>
      <c r="L21" s="144">
        <v>191</v>
      </c>
      <c r="M21" s="144">
        <f t="shared" si="4"/>
        <v>-901</v>
      </c>
      <c r="N21" s="26">
        <f t="shared" si="5"/>
        <v>-82.51</v>
      </c>
      <c r="O21" s="144">
        <f t="shared" si="6"/>
        <v>-707</v>
      </c>
      <c r="P21" s="26">
        <f t="shared" si="7"/>
        <v>-78.73</v>
      </c>
    </row>
    <row r="22" spans="1:16" ht="30.75" customHeight="1">
      <c r="A22" s="189" t="s">
        <v>50</v>
      </c>
      <c r="B22" s="195">
        <v>184</v>
      </c>
      <c r="C22" s="191">
        <v>191</v>
      </c>
      <c r="D22" s="25">
        <v>228</v>
      </c>
      <c r="E22" s="144">
        <f t="shared" si="8"/>
        <v>44</v>
      </c>
      <c r="F22" s="26">
        <f t="shared" si="1"/>
        <v>23.91</v>
      </c>
      <c r="G22" s="144">
        <f t="shared" si="9"/>
        <v>37</v>
      </c>
      <c r="H22" s="26">
        <f t="shared" si="3"/>
        <v>19.37</v>
      </c>
      <c r="I22" s="212" t="s">
        <v>51</v>
      </c>
      <c r="J22" s="148">
        <v>50</v>
      </c>
      <c r="K22" s="144">
        <v>49</v>
      </c>
      <c r="L22" s="144">
        <v>32</v>
      </c>
      <c r="M22" s="144">
        <f t="shared" si="4"/>
        <v>-18</v>
      </c>
      <c r="N22" s="26">
        <f t="shared" si="5"/>
        <v>-36</v>
      </c>
      <c r="O22" s="144">
        <f t="shared" si="6"/>
        <v>-17</v>
      </c>
      <c r="P22" s="26">
        <f t="shared" si="7"/>
        <v>-34.69</v>
      </c>
    </row>
    <row r="23" spans="1:214" s="180" customFormat="1" ht="30.75" customHeight="1">
      <c r="A23" s="196" t="s">
        <v>52</v>
      </c>
      <c r="B23" s="195">
        <v>538</v>
      </c>
      <c r="C23" s="197"/>
      <c r="D23" s="198">
        <v>70</v>
      </c>
      <c r="E23" s="144">
        <f t="shared" si="8"/>
        <v>-468</v>
      </c>
      <c r="F23" s="26">
        <f t="shared" si="1"/>
        <v>-86.99</v>
      </c>
      <c r="G23" s="144">
        <f t="shared" si="9"/>
        <v>70</v>
      </c>
      <c r="H23" s="26"/>
      <c r="I23" s="213" t="s">
        <v>53</v>
      </c>
      <c r="J23" s="144">
        <v>122</v>
      </c>
      <c r="K23" s="144"/>
      <c r="L23" s="144">
        <v>146</v>
      </c>
      <c r="M23" s="144">
        <f t="shared" si="4"/>
        <v>24</v>
      </c>
      <c r="N23" s="26">
        <f t="shared" si="5"/>
        <v>19.67</v>
      </c>
      <c r="O23" s="144">
        <f t="shared" si="6"/>
        <v>146</v>
      </c>
      <c r="P23" s="26"/>
      <c r="GS23" s="183"/>
      <c r="GT23" s="183"/>
      <c r="GU23" s="183"/>
      <c r="GV23" s="183"/>
      <c r="GW23" s="183"/>
      <c r="GX23" s="183"/>
      <c r="GY23" s="183"/>
      <c r="GZ23" s="183"/>
      <c r="HA23" s="183"/>
      <c r="HB23" s="183"/>
      <c r="HC23" s="183"/>
      <c r="HD23" s="183"/>
      <c r="HE23" s="183"/>
      <c r="HF23" s="183"/>
    </row>
    <row r="24" spans="1:16" ht="30.75" customHeight="1">
      <c r="A24" s="189" t="s">
        <v>54</v>
      </c>
      <c r="B24" s="144">
        <f>SUM(B25:B30)</f>
        <v>8253</v>
      </c>
      <c r="C24" s="144">
        <f>SUM(C25:C30)</f>
        <v>8806</v>
      </c>
      <c r="D24" s="144">
        <f>SUM(D25:D30)</f>
        <v>11090</v>
      </c>
      <c r="E24" s="144">
        <f t="shared" si="8"/>
        <v>2837</v>
      </c>
      <c r="F24" s="26">
        <f aca="true" t="shared" si="10" ref="F24:F37">ROUND(E24/B24*100,2)</f>
        <v>34.38</v>
      </c>
      <c r="G24" s="144">
        <f t="shared" si="9"/>
        <v>2284</v>
      </c>
      <c r="H24" s="26">
        <f aca="true" t="shared" si="11" ref="H24:H37">ROUND(G24/C24*100,2)</f>
        <v>25.94</v>
      </c>
      <c r="I24" s="213" t="s">
        <v>55</v>
      </c>
      <c r="J24" s="144">
        <v>3535</v>
      </c>
      <c r="K24" s="144">
        <v>4518</v>
      </c>
      <c r="L24" s="144">
        <v>3876</v>
      </c>
      <c r="M24" s="144">
        <f t="shared" si="4"/>
        <v>341</v>
      </c>
      <c r="N24" s="26">
        <f aca="true" t="shared" si="12" ref="N24:N29">ROUND(M24/J24*100,2)</f>
        <v>9.65</v>
      </c>
      <c r="O24" s="144">
        <f aca="true" t="shared" si="13" ref="O24:O29">L24-K24</f>
        <v>-642</v>
      </c>
      <c r="P24" s="26">
        <f aca="true" t="shared" si="14" ref="P24:P29">ROUND(O24/K24*100,2)</f>
        <v>-14.21</v>
      </c>
    </row>
    <row r="25" spans="1:16" ht="30.75" customHeight="1">
      <c r="A25" s="189" t="s">
        <v>56</v>
      </c>
      <c r="B25" s="199">
        <v>3022</v>
      </c>
      <c r="C25" s="200">
        <v>2260</v>
      </c>
      <c r="D25" s="201">
        <v>2700</v>
      </c>
      <c r="E25" s="144">
        <f t="shared" si="8"/>
        <v>-322</v>
      </c>
      <c r="F25" s="26">
        <f t="shared" si="10"/>
        <v>-10.66</v>
      </c>
      <c r="G25" s="144">
        <f t="shared" si="9"/>
        <v>440</v>
      </c>
      <c r="H25" s="26">
        <f t="shared" si="11"/>
        <v>19.47</v>
      </c>
      <c r="I25" s="214" t="s">
        <v>57</v>
      </c>
      <c r="J25" s="144">
        <v>10017</v>
      </c>
      <c r="K25" s="144">
        <v>917</v>
      </c>
      <c r="L25" s="144">
        <v>2567</v>
      </c>
      <c r="M25" s="144">
        <f t="shared" si="4"/>
        <v>-7450</v>
      </c>
      <c r="N25" s="26">
        <f t="shared" si="12"/>
        <v>-74.37</v>
      </c>
      <c r="O25" s="144">
        <f t="shared" si="13"/>
        <v>1650</v>
      </c>
      <c r="P25" s="26">
        <f t="shared" si="14"/>
        <v>179.93</v>
      </c>
    </row>
    <row r="26" spans="1:16" ht="30.75" customHeight="1">
      <c r="A26" s="189" t="s">
        <v>58</v>
      </c>
      <c r="B26" s="199">
        <v>1900</v>
      </c>
      <c r="C26" s="200">
        <v>2534</v>
      </c>
      <c r="D26" s="201">
        <v>2250</v>
      </c>
      <c r="E26" s="144">
        <f t="shared" si="8"/>
        <v>350</v>
      </c>
      <c r="F26" s="26">
        <f t="shared" si="10"/>
        <v>18.42</v>
      </c>
      <c r="G26" s="144">
        <f t="shared" si="9"/>
        <v>-284</v>
      </c>
      <c r="H26" s="26">
        <f t="shared" si="11"/>
        <v>-11.21</v>
      </c>
      <c r="I26" s="213" t="s">
        <v>59</v>
      </c>
      <c r="J26" s="144">
        <v>119</v>
      </c>
      <c r="K26" s="144">
        <v>293</v>
      </c>
      <c r="L26" s="144">
        <v>1112</v>
      </c>
      <c r="M26" s="144">
        <f t="shared" si="4"/>
        <v>993</v>
      </c>
      <c r="N26" s="26">
        <f t="shared" si="12"/>
        <v>834.45</v>
      </c>
      <c r="O26" s="144">
        <f t="shared" si="13"/>
        <v>819</v>
      </c>
      <c r="P26" s="26"/>
    </row>
    <row r="27" spans="1:16" ht="30.75" customHeight="1">
      <c r="A27" s="189" t="s">
        <v>60</v>
      </c>
      <c r="B27" s="199">
        <v>1921</v>
      </c>
      <c r="C27" s="200">
        <v>2553</v>
      </c>
      <c r="D27" s="201">
        <v>1700</v>
      </c>
      <c r="E27" s="144">
        <f t="shared" si="8"/>
        <v>-221</v>
      </c>
      <c r="F27" s="26">
        <f t="shared" si="10"/>
        <v>-11.5</v>
      </c>
      <c r="G27" s="144">
        <f t="shared" si="9"/>
        <v>-853</v>
      </c>
      <c r="H27" s="26">
        <f t="shared" si="11"/>
        <v>-33.41</v>
      </c>
      <c r="I27" s="215" t="s">
        <v>61</v>
      </c>
      <c r="J27" s="144">
        <v>3176</v>
      </c>
      <c r="K27" s="144">
        <v>517</v>
      </c>
      <c r="L27" s="144">
        <v>1817</v>
      </c>
      <c r="M27" s="144">
        <f t="shared" si="4"/>
        <v>-1359</v>
      </c>
      <c r="N27" s="26"/>
      <c r="O27" s="144">
        <f t="shared" si="13"/>
        <v>1300</v>
      </c>
      <c r="P27" s="26">
        <f t="shared" si="14"/>
        <v>251.45</v>
      </c>
    </row>
    <row r="28" spans="1:16" ht="30.75" customHeight="1">
      <c r="A28" s="189" t="s">
        <v>62</v>
      </c>
      <c r="B28" s="199">
        <v>110</v>
      </c>
      <c r="C28" s="200">
        <v>107</v>
      </c>
      <c r="D28" s="201">
        <v>110</v>
      </c>
      <c r="E28" s="144">
        <f t="shared" si="8"/>
        <v>0</v>
      </c>
      <c r="F28" s="26"/>
      <c r="G28" s="144">
        <f t="shared" si="9"/>
        <v>3</v>
      </c>
      <c r="H28" s="26">
        <f t="shared" si="11"/>
        <v>2.8</v>
      </c>
      <c r="I28" s="215" t="s">
        <v>63</v>
      </c>
      <c r="J28" s="144">
        <v>30</v>
      </c>
      <c r="K28" s="144">
        <v>6288</v>
      </c>
      <c r="L28" s="144">
        <v>179</v>
      </c>
      <c r="M28" s="144">
        <f t="shared" si="4"/>
        <v>149</v>
      </c>
      <c r="N28" s="26">
        <f t="shared" si="12"/>
        <v>496.67</v>
      </c>
      <c r="O28" s="144">
        <f t="shared" si="13"/>
        <v>-6109</v>
      </c>
      <c r="P28" s="26">
        <f t="shared" si="14"/>
        <v>-97.15</v>
      </c>
    </row>
    <row r="29" spans="1:16" ht="30.75" customHeight="1">
      <c r="A29" s="189" t="s">
        <v>64</v>
      </c>
      <c r="B29" s="199">
        <v>900</v>
      </c>
      <c r="C29" s="200">
        <v>860</v>
      </c>
      <c r="D29" s="201">
        <v>3310</v>
      </c>
      <c r="E29" s="144">
        <f t="shared" si="8"/>
        <v>2410</v>
      </c>
      <c r="F29" s="26">
        <f t="shared" si="10"/>
        <v>267.78</v>
      </c>
      <c r="G29" s="144">
        <f t="shared" si="9"/>
        <v>2450</v>
      </c>
      <c r="H29" s="26">
        <f t="shared" si="11"/>
        <v>284.88</v>
      </c>
      <c r="I29" s="212" t="s">
        <v>65</v>
      </c>
      <c r="J29" s="144">
        <v>1341</v>
      </c>
      <c r="K29" s="144">
        <v>1544</v>
      </c>
      <c r="L29" s="144">
        <v>1136</v>
      </c>
      <c r="M29" s="144">
        <f t="shared" si="4"/>
        <v>-205</v>
      </c>
      <c r="N29" s="26"/>
      <c r="O29" s="144">
        <f t="shared" si="13"/>
        <v>-408</v>
      </c>
      <c r="P29" s="26">
        <f t="shared" si="14"/>
        <v>-26.42</v>
      </c>
    </row>
    <row r="30" spans="1:16" ht="30.75" customHeight="1">
      <c r="A30" s="189" t="s">
        <v>66</v>
      </c>
      <c r="B30" s="148">
        <v>400</v>
      </c>
      <c r="C30" s="148">
        <v>492</v>
      </c>
      <c r="D30" s="201">
        <v>1020</v>
      </c>
      <c r="E30" s="144">
        <f t="shared" si="8"/>
        <v>620</v>
      </c>
      <c r="F30" s="26"/>
      <c r="G30" s="144">
        <f t="shared" si="9"/>
        <v>528</v>
      </c>
      <c r="H30" s="26">
        <f t="shared" si="11"/>
        <v>107.32</v>
      </c>
      <c r="I30" s="212" t="s">
        <v>67</v>
      </c>
      <c r="J30" s="148">
        <v>0</v>
      </c>
      <c r="K30" s="144">
        <v>50</v>
      </c>
      <c r="L30" s="144">
        <v>80</v>
      </c>
      <c r="M30" s="144">
        <f t="shared" si="4"/>
        <v>80</v>
      </c>
      <c r="N30" s="26"/>
      <c r="O30" s="144"/>
      <c r="P30" s="26"/>
    </row>
    <row r="31" spans="1:16" s="181" customFormat="1" ht="30.75" customHeight="1">
      <c r="A31" s="45" t="s">
        <v>68</v>
      </c>
      <c r="B31" s="154">
        <f>B8+B24</f>
        <v>43326</v>
      </c>
      <c r="C31" s="154">
        <f>C8+C24</f>
        <v>43495</v>
      </c>
      <c r="D31" s="154">
        <f>D8+D24</f>
        <v>45670</v>
      </c>
      <c r="E31" s="154">
        <f t="shared" si="8"/>
        <v>2344</v>
      </c>
      <c r="F31" s="31">
        <f t="shared" si="10"/>
        <v>5.41</v>
      </c>
      <c r="G31" s="154">
        <f t="shared" si="9"/>
        <v>2175</v>
      </c>
      <c r="H31" s="31">
        <f t="shared" si="11"/>
        <v>5</v>
      </c>
      <c r="I31" s="216" t="s">
        <v>69</v>
      </c>
      <c r="J31" s="154">
        <f>SUM(J8:J30)</f>
        <v>197501</v>
      </c>
      <c r="K31" s="154">
        <f>SUM(K8:K30)</f>
        <v>203249</v>
      </c>
      <c r="L31" s="154">
        <f>SUM(L8:L30)</f>
        <v>204704</v>
      </c>
      <c r="M31" s="154">
        <f>SUM(M8:M30)</f>
        <v>7203</v>
      </c>
      <c r="N31" s="31">
        <f>ROUND(M31/J31*100,2)</f>
        <v>3.65</v>
      </c>
      <c r="O31" s="154">
        <f>L31-K31</f>
        <v>1455</v>
      </c>
      <c r="P31" s="31">
        <f>ROUND(O31/K31*100,2)</f>
        <v>0.72</v>
      </c>
    </row>
    <row r="32" spans="1:16" s="181" customFormat="1" ht="30.75" customHeight="1">
      <c r="A32" s="202" t="s">
        <v>70</v>
      </c>
      <c r="B32" s="154">
        <f>B33+B34+B51</f>
        <v>107955</v>
      </c>
      <c r="C32" s="154">
        <f>C33+C34+C51</f>
        <v>115323</v>
      </c>
      <c r="D32" s="154">
        <f>D33+D34+D51</f>
        <v>115554.78</v>
      </c>
      <c r="E32" s="154">
        <f t="shared" si="8"/>
        <v>7599.779999999999</v>
      </c>
      <c r="F32" s="31">
        <f t="shared" si="10"/>
        <v>7.04</v>
      </c>
      <c r="G32" s="154">
        <f t="shared" si="9"/>
        <v>231.77999999999884</v>
      </c>
      <c r="H32" s="31">
        <f t="shared" si="11"/>
        <v>0.2</v>
      </c>
      <c r="I32" s="217" t="s">
        <v>71</v>
      </c>
      <c r="J32" s="154">
        <v>3223</v>
      </c>
      <c r="K32" s="154">
        <v>3411</v>
      </c>
      <c r="L32" s="154">
        <v>3411</v>
      </c>
      <c r="M32" s="154">
        <f>L32-J32</f>
        <v>188</v>
      </c>
      <c r="N32" s="31">
        <f>ROUND(M32/J32*100,2)</f>
        <v>5.83</v>
      </c>
      <c r="O32" s="154">
        <f>L32-K32</f>
        <v>0</v>
      </c>
      <c r="P32" s="31">
        <f>ROUND(O32/K32*100,2)</f>
        <v>0</v>
      </c>
    </row>
    <row r="33" spans="1:16" s="181" customFormat="1" ht="30.75" customHeight="1">
      <c r="A33" s="196" t="s">
        <v>72</v>
      </c>
      <c r="B33" s="148">
        <v>2971</v>
      </c>
      <c r="C33" s="148">
        <v>2971</v>
      </c>
      <c r="D33" s="148">
        <v>2971</v>
      </c>
      <c r="E33" s="144">
        <f t="shared" si="8"/>
        <v>0</v>
      </c>
      <c r="F33" s="26">
        <f t="shared" si="10"/>
        <v>0</v>
      </c>
      <c r="G33" s="144">
        <f t="shared" si="9"/>
        <v>0</v>
      </c>
      <c r="H33" s="26">
        <f t="shared" si="11"/>
        <v>0</v>
      </c>
      <c r="I33" s="217" t="s">
        <v>73</v>
      </c>
      <c r="J33" s="154"/>
      <c r="K33" s="154">
        <v>1480</v>
      </c>
      <c r="L33" s="154"/>
      <c r="M33" s="154">
        <f>L33-J33</f>
        <v>0</v>
      </c>
      <c r="N33" s="31"/>
      <c r="O33" s="154">
        <f>L33-K33</f>
        <v>-1480</v>
      </c>
      <c r="P33" s="31">
        <f>ROUND(O33/K33*100,2)</f>
        <v>-100</v>
      </c>
    </row>
    <row r="34" spans="1:16" s="181" customFormat="1" ht="30.75" customHeight="1">
      <c r="A34" s="196" t="s">
        <v>74</v>
      </c>
      <c r="B34" s="203">
        <f>SUM(B35:B50)</f>
        <v>88969</v>
      </c>
      <c r="C34" s="203">
        <f>SUM(C35:C50)</f>
        <v>96954</v>
      </c>
      <c r="D34" s="203">
        <f>SUM(D35:D50)</f>
        <v>96878</v>
      </c>
      <c r="E34" s="144">
        <f t="shared" si="8"/>
        <v>7909</v>
      </c>
      <c r="F34" s="26">
        <f t="shared" si="10"/>
        <v>8.89</v>
      </c>
      <c r="G34" s="144">
        <f t="shared" si="9"/>
        <v>-76</v>
      </c>
      <c r="H34" s="26">
        <f t="shared" si="11"/>
        <v>-0.08</v>
      </c>
      <c r="I34" s="217" t="s">
        <v>75</v>
      </c>
      <c r="J34" s="154"/>
      <c r="K34" s="154"/>
      <c r="L34" s="154"/>
      <c r="M34" s="154"/>
      <c r="N34" s="31"/>
      <c r="O34" s="154"/>
      <c r="P34" s="31"/>
    </row>
    <row r="35" spans="1:16" s="181" customFormat="1" ht="30.75" customHeight="1">
      <c r="A35" s="196" t="s">
        <v>76</v>
      </c>
      <c r="B35" s="148">
        <v>17858</v>
      </c>
      <c r="C35" s="191">
        <v>18032</v>
      </c>
      <c r="D35" s="191">
        <v>18031</v>
      </c>
      <c r="E35" s="144">
        <f t="shared" si="8"/>
        <v>173</v>
      </c>
      <c r="F35" s="26">
        <f t="shared" si="10"/>
        <v>0.97</v>
      </c>
      <c r="G35" s="144">
        <f t="shared" si="9"/>
        <v>-1</v>
      </c>
      <c r="H35" s="26">
        <f t="shared" si="11"/>
        <v>-0.01</v>
      </c>
      <c r="I35" s="217" t="s">
        <v>77</v>
      </c>
      <c r="J35" s="154"/>
      <c r="K35" s="154"/>
      <c r="L35" s="154"/>
      <c r="M35" s="154"/>
      <c r="N35" s="31"/>
      <c r="O35" s="154"/>
      <c r="P35" s="31"/>
    </row>
    <row r="36" spans="1:16" s="181" customFormat="1" ht="30.75" customHeight="1">
      <c r="A36" s="196" t="s">
        <v>78</v>
      </c>
      <c r="B36" s="203">
        <v>11909</v>
      </c>
      <c r="C36" s="148">
        <v>17009</v>
      </c>
      <c r="D36" s="148">
        <v>16499</v>
      </c>
      <c r="E36" s="144">
        <f t="shared" si="8"/>
        <v>4590</v>
      </c>
      <c r="F36" s="26">
        <f t="shared" si="10"/>
        <v>38.54</v>
      </c>
      <c r="G36" s="144">
        <f t="shared" si="9"/>
        <v>-510</v>
      </c>
      <c r="H36" s="26">
        <f t="shared" si="11"/>
        <v>-3</v>
      </c>
      <c r="I36" s="174"/>
      <c r="J36" s="154"/>
      <c r="K36" s="154"/>
      <c r="L36" s="154"/>
      <c r="M36" s="154"/>
      <c r="N36" s="31"/>
      <c r="O36" s="154"/>
      <c r="P36" s="31"/>
    </row>
    <row r="37" spans="1:16" s="181" customFormat="1" ht="30.75" customHeight="1">
      <c r="A37" s="196" t="s">
        <v>79</v>
      </c>
      <c r="B37" s="203">
        <v>944</v>
      </c>
      <c r="C37" s="148">
        <v>442</v>
      </c>
      <c r="D37" s="148">
        <v>442</v>
      </c>
      <c r="E37" s="144">
        <f aca="true" t="shared" si="15" ref="E37:E50">D37-B37</f>
        <v>-502</v>
      </c>
      <c r="F37" s="26">
        <f t="shared" si="10"/>
        <v>-53.18</v>
      </c>
      <c r="G37" s="144">
        <f aca="true" t="shared" si="16" ref="G37:G57">D37-C37</f>
        <v>0</v>
      </c>
      <c r="H37" s="26">
        <f t="shared" si="11"/>
        <v>0</v>
      </c>
      <c r="I37" s="217"/>
      <c r="J37" s="154"/>
      <c r="K37" s="154"/>
      <c r="L37" s="154"/>
      <c r="M37" s="154"/>
      <c r="N37" s="31"/>
      <c r="O37" s="154"/>
      <c r="P37" s="31"/>
    </row>
    <row r="38" spans="1:16" s="181" customFormat="1" ht="30.75" customHeight="1">
      <c r="A38" s="196" t="s">
        <v>80</v>
      </c>
      <c r="B38" s="203"/>
      <c r="C38" s="148"/>
      <c r="D38" s="148"/>
      <c r="E38" s="144">
        <f t="shared" si="15"/>
        <v>0</v>
      </c>
      <c r="F38" s="26"/>
      <c r="G38" s="144"/>
      <c r="H38" s="26"/>
      <c r="I38" s="217"/>
      <c r="J38" s="154"/>
      <c r="K38" s="154"/>
      <c r="L38" s="154"/>
      <c r="M38" s="154"/>
      <c r="N38" s="31"/>
      <c r="O38" s="154"/>
      <c r="P38" s="31"/>
    </row>
    <row r="39" spans="1:16" s="182" customFormat="1" ht="30.75" customHeight="1">
      <c r="A39" s="196" t="s">
        <v>81</v>
      </c>
      <c r="B39" s="203"/>
      <c r="C39" s="148"/>
      <c r="D39" s="148"/>
      <c r="E39" s="144">
        <f t="shared" si="15"/>
        <v>0</v>
      </c>
      <c r="F39" s="26"/>
      <c r="G39" s="144"/>
      <c r="H39" s="26"/>
      <c r="I39" s="217"/>
      <c r="J39" s="218"/>
      <c r="K39" s="218"/>
      <c r="L39" s="218"/>
      <c r="M39" s="218"/>
      <c r="N39" s="219"/>
      <c r="O39" s="218"/>
      <c r="P39" s="219"/>
    </row>
    <row r="40" spans="1:16" s="182" customFormat="1" ht="30.75" customHeight="1">
      <c r="A40" s="196" t="s">
        <v>82</v>
      </c>
      <c r="B40" s="203"/>
      <c r="C40" s="148"/>
      <c r="D40" s="148"/>
      <c r="E40" s="144">
        <f t="shared" si="15"/>
        <v>0</v>
      </c>
      <c r="F40" s="26"/>
      <c r="G40" s="144"/>
      <c r="H40" s="26"/>
      <c r="I40" s="217"/>
      <c r="J40" s="218"/>
      <c r="K40" s="218"/>
      <c r="L40" s="218"/>
      <c r="M40" s="218"/>
      <c r="N40" s="219"/>
      <c r="O40" s="218"/>
      <c r="P40" s="219"/>
    </row>
    <row r="41" spans="1:16" s="181" customFormat="1" ht="30.75" customHeight="1">
      <c r="A41" s="196" t="s">
        <v>83</v>
      </c>
      <c r="B41" s="203"/>
      <c r="C41" s="191"/>
      <c r="D41" s="148"/>
      <c r="E41" s="144">
        <f t="shared" si="15"/>
        <v>0</v>
      </c>
      <c r="F41" s="26"/>
      <c r="G41" s="144"/>
      <c r="H41" s="26"/>
      <c r="I41" s="217"/>
      <c r="J41" s="154"/>
      <c r="K41" s="154"/>
      <c r="L41" s="154"/>
      <c r="M41" s="154"/>
      <c r="N41" s="31"/>
      <c r="O41" s="154"/>
      <c r="P41" s="31"/>
    </row>
    <row r="42" spans="1:16" s="181" customFormat="1" ht="30.75" customHeight="1">
      <c r="A42" s="196" t="s">
        <v>84</v>
      </c>
      <c r="B42" s="203"/>
      <c r="C42" s="204"/>
      <c r="D42" s="205"/>
      <c r="E42" s="144">
        <f t="shared" si="15"/>
        <v>0</v>
      </c>
      <c r="F42" s="26"/>
      <c r="G42" s="144"/>
      <c r="H42" s="26"/>
      <c r="I42" s="217"/>
      <c r="J42" s="154"/>
      <c r="K42" s="154"/>
      <c r="L42" s="154"/>
      <c r="M42" s="154"/>
      <c r="N42" s="31"/>
      <c r="O42" s="154"/>
      <c r="P42" s="31"/>
    </row>
    <row r="43" spans="1:16" s="181" customFormat="1" ht="30.75" customHeight="1">
      <c r="A43" s="196" t="s">
        <v>85</v>
      </c>
      <c r="B43" s="203"/>
      <c r="C43" s="148"/>
      <c r="D43" s="148"/>
      <c r="E43" s="144">
        <f t="shared" si="15"/>
        <v>0</v>
      </c>
      <c r="F43" s="26"/>
      <c r="G43" s="144"/>
      <c r="H43" s="26"/>
      <c r="I43" s="217"/>
      <c r="J43" s="154"/>
      <c r="K43" s="154"/>
      <c r="L43" s="154"/>
      <c r="M43" s="154"/>
      <c r="N43" s="31"/>
      <c r="O43" s="154"/>
      <c r="P43" s="31"/>
    </row>
    <row r="44" spans="1:16" s="181" customFormat="1" ht="30.75" customHeight="1">
      <c r="A44" s="196" t="s">
        <v>86</v>
      </c>
      <c r="B44" s="203">
        <v>149</v>
      </c>
      <c r="C44" s="148">
        <v>149</v>
      </c>
      <c r="D44" s="148">
        <v>150</v>
      </c>
      <c r="E44" s="144">
        <f t="shared" si="15"/>
        <v>1</v>
      </c>
      <c r="F44" s="26"/>
      <c r="G44" s="144">
        <f t="shared" si="16"/>
        <v>1</v>
      </c>
      <c r="H44" s="26"/>
      <c r="I44" s="217"/>
      <c r="J44" s="154"/>
      <c r="K44" s="154"/>
      <c r="L44" s="154"/>
      <c r="M44" s="154"/>
      <c r="N44" s="31"/>
      <c r="O44" s="154"/>
      <c r="P44" s="31"/>
    </row>
    <row r="45" spans="1:16" s="181" customFormat="1" ht="30.75" customHeight="1">
      <c r="A45" s="196" t="s">
        <v>87</v>
      </c>
      <c r="B45" s="203">
        <v>5838</v>
      </c>
      <c r="C45" s="148">
        <v>5838</v>
      </c>
      <c r="D45" s="148">
        <v>6101</v>
      </c>
      <c r="E45" s="144">
        <f t="shared" si="15"/>
        <v>263</v>
      </c>
      <c r="F45" s="26">
        <f>ROUND(E45/B45*100,2)</f>
        <v>4.5</v>
      </c>
      <c r="G45" s="144">
        <f t="shared" si="16"/>
        <v>263</v>
      </c>
      <c r="H45" s="26">
        <f>ROUND(G45/C45*100,2)</f>
        <v>4.5</v>
      </c>
      <c r="I45" s="217"/>
      <c r="J45" s="154"/>
      <c r="K45" s="154"/>
      <c r="L45" s="154"/>
      <c r="M45" s="154"/>
      <c r="N45" s="31"/>
      <c r="O45" s="154"/>
      <c r="P45" s="31"/>
    </row>
    <row r="46" spans="1:16" s="181" customFormat="1" ht="30.75" customHeight="1">
      <c r="A46" s="196" t="s">
        <v>88</v>
      </c>
      <c r="B46" s="203">
        <v>4280</v>
      </c>
      <c r="C46" s="148">
        <v>4335</v>
      </c>
      <c r="D46" s="148">
        <v>4420</v>
      </c>
      <c r="E46" s="144">
        <f t="shared" si="15"/>
        <v>140</v>
      </c>
      <c r="F46" s="26"/>
      <c r="G46" s="144">
        <f t="shared" si="16"/>
        <v>85</v>
      </c>
      <c r="H46" s="26"/>
      <c r="I46" s="217"/>
      <c r="J46" s="154"/>
      <c r="K46" s="154"/>
      <c r="L46" s="154"/>
      <c r="M46" s="154"/>
      <c r="N46" s="31"/>
      <c r="O46" s="154"/>
      <c r="P46" s="31"/>
    </row>
    <row r="47" spans="1:16" s="181" customFormat="1" ht="30.75" customHeight="1">
      <c r="A47" s="196" t="s">
        <v>89</v>
      </c>
      <c r="B47" s="148"/>
      <c r="C47" s="206"/>
      <c r="D47" s="206"/>
      <c r="E47" s="144">
        <f t="shared" si="15"/>
        <v>0</v>
      </c>
      <c r="F47" s="26"/>
      <c r="G47" s="144">
        <f t="shared" si="16"/>
        <v>0</v>
      </c>
      <c r="H47" s="26"/>
      <c r="I47" s="217"/>
      <c r="J47" s="154"/>
      <c r="K47" s="154"/>
      <c r="L47" s="154"/>
      <c r="M47" s="154"/>
      <c r="N47" s="31"/>
      <c r="O47" s="154"/>
      <c r="P47" s="31"/>
    </row>
    <row r="48" spans="1:16" ht="30.75" customHeight="1">
      <c r="A48" s="196" t="s">
        <v>90</v>
      </c>
      <c r="B48" s="203">
        <v>5277</v>
      </c>
      <c r="C48" s="203">
        <v>7789</v>
      </c>
      <c r="D48" s="148">
        <v>7568</v>
      </c>
      <c r="E48" s="144">
        <f aca="true" t="shared" si="17" ref="E48:E57">D48-B48</f>
        <v>2291</v>
      </c>
      <c r="F48" s="26">
        <f aca="true" t="shared" si="18" ref="F47:F52">ROUND(E48/B48*100,2)</f>
        <v>43.41</v>
      </c>
      <c r="G48" s="144">
        <f t="shared" si="16"/>
        <v>-221</v>
      </c>
      <c r="H48" s="26">
        <f aca="true" t="shared" si="19" ref="H47:H52">ROUND(G48/C48*100,2)</f>
        <v>-2.84</v>
      </c>
      <c r="I48" s="217"/>
      <c r="J48" s="148"/>
      <c r="K48" s="148"/>
      <c r="L48" s="148"/>
      <c r="M48" s="144">
        <f>L48-J48</f>
        <v>0</v>
      </c>
      <c r="N48" s="26"/>
      <c r="O48" s="144"/>
      <c r="P48" s="26"/>
    </row>
    <row r="49" spans="1:16" s="183" customFormat="1" ht="30.75" customHeight="1">
      <c r="A49" s="196" t="s">
        <v>91</v>
      </c>
      <c r="B49" s="203">
        <f>38514+92</f>
        <v>38606</v>
      </c>
      <c r="C49" s="148">
        <v>36901</v>
      </c>
      <c r="D49" s="148">
        <f>40322-1500</f>
        <v>38822</v>
      </c>
      <c r="E49" s="144">
        <f t="shared" si="17"/>
        <v>216</v>
      </c>
      <c r="F49" s="26">
        <f t="shared" si="18"/>
        <v>0.56</v>
      </c>
      <c r="G49" s="144">
        <f t="shared" si="16"/>
        <v>1921</v>
      </c>
      <c r="H49" s="26">
        <f t="shared" si="19"/>
        <v>5.21</v>
      </c>
      <c r="I49" s="217"/>
      <c r="J49" s="148"/>
      <c r="K49" s="148"/>
      <c r="L49" s="148"/>
      <c r="M49" s="144"/>
      <c r="N49" s="26"/>
      <c r="O49" s="144"/>
      <c r="P49" s="26"/>
    </row>
    <row r="50" spans="1:16" s="181" customFormat="1" ht="30.75" customHeight="1">
      <c r="A50" s="196" t="s">
        <v>92</v>
      </c>
      <c r="B50" s="203">
        <v>4108</v>
      </c>
      <c r="C50" s="44">
        <v>6459</v>
      </c>
      <c r="D50" s="44">
        <f>5345-500</f>
        <v>4845</v>
      </c>
      <c r="E50" s="144">
        <f t="shared" si="17"/>
        <v>737</v>
      </c>
      <c r="F50" s="26">
        <f t="shared" si="18"/>
        <v>17.94</v>
      </c>
      <c r="G50" s="154">
        <f t="shared" si="16"/>
        <v>-1614</v>
      </c>
      <c r="H50" s="31">
        <f t="shared" si="19"/>
        <v>-24.99</v>
      </c>
      <c r="I50" s="217"/>
      <c r="J50" s="154"/>
      <c r="K50" s="44"/>
      <c r="L50" s="154"/>
      <c r="M50" s="144">
        <f>L50-J50</f>
        <v>0</v>
      </c>
      <c r="N50" s="26"/>
      <c r="O50" s="144">
        <f aca="true" t="shared" si="20" ref="O50:O57">L50-K50</f>
        <v>0</v>
      </c>
      <c r="P50" s="26"/>
    </row>
    <row r="51" spans="1:16" s="181" customFormat="1" ht="31.5" customHeight="1">
      <c r="A51" s="196" t="s">
        <v>93</v>
      </c>
      <c r="B51" s="154">
        <v>16015</v>
      </c>
      <c r="C51" s="48">
        <v>15398</v>
      </c>
      <c r="D51" s="154">
        <f>13705.78+2000</f>
        <v>15705.78</v>
      </c>
      <c r="E51" s="154">
        <f t="shared" si="17"/>
        <v>-309.21999999999935</v>
      </c>
      <c r="F51" s="26">
        <f t="shared" si="18"/>
        <v>-1.93</v>
      </c>
      <c r="G51" s="154">
        <f t="shared" si="16"/>
        <v>307.78000000000065</v>
      </c>
      <c r="H51" s="31">
        <f t="shared" si="19"/>
        <v>2</v>
      </c>
      <c r="I51" s="217"/>
      <c r="J51" s="44"/>
      <c r="K51" s="154"/>
      <c r="L51" s="44"/>
      <c r="M51" s="220">
        <f>L51-J51</f>
        <v>0</v>
      </c>
      <c r="N51" s="221"/>
      <c r="O51" s="154">
        <f t="shared" si="20"/>
        <v>0</v>
      </c>
      <c r="P51" s="31"/>
    </row>
    <row r="52" spans="1:16" ht="30.75" customHeight="1">
      <c r="A52" s="207" t="s">
        <v>94</v>
      </c>
      <c r="B52" s="148">
        <v>25000</v>
      </c>
      <c r="C52" s="191">
        <v>28871</v>
      </c>
      <c r="D52" s="148">
        <f>11569+15967</f>
        <v>27536</v>
      </c>
      <c r="E52" s="144">
        <f t="shared" si="17"/>
        <v>2536</v>
      </c>
      <c r="F52" s="26">
        <f t="shared" si="18"/>
        <v>10.14</v>
      </c>
      <c r="G52" s="154">
        <f t="shared" si="16"/>
        <v>-1335</v>
      </c>
      <c r="H52" s="31">
        <f t="shared" si="19"/>
        <v>-4.62</v>
      </c>
      <c r="I52" s="217" t="s">
        <v>95</v>
      </c>
      <c r="J52" s="154">
        <v>21939</v>
      </c>
      <c r="K52" s="44">
        <v>14757</v>
      </c>
      <c r="L52" s="154">
        <v>19419</v>
      </c>
      <c r="M52" s="144">
        <f>L52-J52</f>
        <v>-2520</v>
      </c>
      <c r="N52" s="26"/>
      <c r="O52" s="144">
        <f t="shared" si="20"/>
        <v>4662</v>
      </c>
      <c r="P52" s="26">
        <f aca="true" t="shared" si="21" ref="P50:P57">ROUND(O52/K52*100,2)</f>
        <v>31.59</v>
      </c>
    </row>
    <row r="53" spans="1:16" s="181" customFormat="1" ht="30.75" customHeight="1">
      <c r="A53" s="202" t="s">
        <v>96</v>
      </c>
      <c r="B53" s="44">
        <v>450</v>
      </c>
      <c r="C53" s="191">
        <v>468</v>
      </c>
      <c r="D53" s="44">
        <v>1003</v>
      </c>
      <c r="E53" s="154">
        <f t="shared" si="17"/>
        <v>553</v>
      </c>
      <c r="F53" s="31"/>
      <c r="G53" s="154">
        <f t="shared" si="16"/>
        <v>535</v>
      </c>
      <c r="H53" s="26"/>
      <c r="I53" s="222" t="s">
        <v>97</v>
      </c>
      <c r="J53" s="148"/>
      <c r="K53" s="148"/>
      <c r="L53" s="148"/>
      <c r="M53" s="144">
        <f>L53-J53</f>
        <v>0</v>
      </c>
      <c r="N53" s="26"/>
      <c r="O53" s="144">
        <f t="shared" si="20"/>
        <v>0</v>
      </c>
      <c r="P53" s="26"/>
    </row>
    <row r="54" spans="1:16" ht="30.75" customHeight="1">
      <c r="A54" s="208" t="s">
        <v>98</v>
      </c>
      <c r="B54" s="209"/>
      <c r="C54" s="209">
        <v>15398</v>
      </c>
      <c r="D54" s="44"/>
      <c r="E54" s="154">
        <f t="shared" si="17"/>
        <v>0</v>
      </c>
      <c r="F54" s="31"/>
      <c r="G54" s="154">
        <f t="shared" si="16"/>
        <v>-15398</v>
      </c>
      <c r="H54" s="26">
        <f>ROUND(G54/C54*100,2)</f>
        <v>-100</v>
      </c>
      <c r="I54" s="222" t="s">
        <v>99</v>
      </c>
      <c r="J54" s="148"/>
      <c r="K54" s="223">
        <v>1003</v>
      </c>
      <c r="L54" s="148"/>
      <c r="M54" s="224">
        <f>L54-J54</f>
        <v>0</v>
      </c>
      <c r="N54" s="225" t="e">
        <f>ROUND(M54/J54*100,2)</f>
        <v>#DIV/0!</v>
      </c>
      <c r="O54" s="224">
        <f t="shared" si="20"/>
        <v>-1003</v>
      </c>
      <c r="P54" s="225">
        <f t="shared" si="21"/>
        <v>-100</v>
      </c>
    </row>
    <row r="55" spans="1:16" s="181" customFormat="1" ht="30.75" customHeight="1">
      <c r="A55" s="202" t="s">
        <v>100</v>
      </c>
      <c r="B55" s="154"/>
      <c r="C55" s="154">
        <v>3114</v>
      </c>
      <c r="D55" s="154"/>
      <c r="E55" s="154">
        <f t="shared" si="17"/>
        <v>0</v>
      </c>
      <c r="F55" s="31"/>
      <c r="G55" s="154">
        <f t="shared" si="16"/>
        <v>-3114</v>
      </c>
      <c r="H55" s="26">
        <f>ROUND(G55/C55*100,2)</f>
        <v>-100</v>
      </c>
      <c r="I55" s="212" t="s">
        <v>101</v>
      </c>
      <c r="J55" s="154"/>
      <c r="K55" s="145">
        <v>1003</v>
      </c>
      <c r="L55" s="154"/>
      <c r="M55" s="154">
        <f>M31+M32+M51+M52+M50+M33</f>
        <v>4871</v>
      </c>
      <c r="N55" s="31"/>
      <c r="O55" s="154">
        <f t="shared" si="20"/>
        <v>-1003</v>
      </c>
      <c r="P55" s="31">
        <f t="shared" si="21"/>
        <v>-100</v>
      </c>
    </row>
    <row r="56" spans="1:16" ht="30" customHeight="1">
      <c r="A56" s="202" t="s">
        <v>102</v>
      </c>
      <c r="B56" s="210">
        <v>45932</v>
      </c>
      <c r="C56" s="210">
        <v>32629</v>
      </c>
      <c r="D56" s="211">
        <f>31271+6499</f>
        <v>37770</v>
      </c>
      <c r="E56" s="154">
        <f t="shared" si="17"/>
        <v>-8162</v>
      </c>
      <c r="F56" s="31">
        <f>ROUND(E56/B56*100,2)</f>
        <v>-17.77</v>
      </c>
      <c r="G56" s="154">
        <f t="shared" si="16"/>
        <v>5141</v>
      </c>
      <c r="H56" s="26">
        <f>ROUND(G56/C56*100,2)</f>
        <v>15.76</v>
      </c>
      <c r="I56" s="226" t="s">
        <v>103</v>
      </c>
      <c r="J56" s="210"/>
      <c r="K56" s="210"/>
      <c r="L56" s="210"/>
      <c r="M56" s="210"/>
      <c r="N56" s="31"/>
      <c r="O56" s="154">
        <f t="shared" si="20"/>
        <v>0</v>
      </c>
      <c r="P56" s="31"/>
    </row>
    <row r="57" spans="1:16" ht="30.75" customHeight="1">
      <c r="A57" s="45" t="s">
        <v>104</v>
      </c>
      <c r="B57" s="154">
        <f>B31+B32+B52+B53+B55+B56</f>
        <v>222663</v>
      </c>
      <c r="C57" s="154">
        <f>C31+C32+C52+C53+C55+C56</f>
        <v>223900</v>
      </c>
      <c r="D57" s="154">
        <f>D31+D32+D52+D53+D55+D56</f>
        <v>227533.78</v>
      </c>
      <c r="E57" s="154">
        <f t="shared" si="17"/>
        <v>4870.779999999999</v>
      </c>
      <c r="F57" s="31">
        <f>ROUND(E57/B57*100,2)</f>
        <v>2.19</v>
      </c>
      <c r="G57" s="154">
        <f t="shared" si="16"/>
        <v>3633.779999999999</v>
      </c>
      <c r="H57" s="31">
        <f>ROUND(G57/C57*100,2)</f>
        <v>1.62</v>
      </c>
      <c r="I57" s="44" t="s">
        <v>105</v>
      </c>
      <c r="J57" s="154">
        <f>J31+J32+J52+J53+J54+J33</f>
        <v>222663</v>
      </c>
      <c r="K57" s="154">
        <f>K31+K32+K52+K53+K54+K33</f>
        <v>223900</v>
      </c>
      <c r="L57" s="154">
        <f>L31+L32+L52+L53+L54+L33</f>
        <v>227534</v>
      </c>
      <c r="M57" s="154">
        <f>L57-K57</f>
        <v>3634</v>
      </c>
      <c r="N57" s="31">
        <f>ROUND(M57/J57*100,2)</f>
        <v>1.63</v>
      </c>
      <c r="O57" s="154">
        <f t="shared" si="20"/>
        <v>3634</v>
      </c>
      <c r="P57" s="31">
        <f t="shared" si="21"/>
        <v>1.62</v>
      </c>
    </row>
    <row r="58" ht="21.75" customHeight="1"/>
  </sheetData>
  <sheetProtection/>
  <mergeCells count="19">
    <mergeCell ref="A2:P2"/>
    <mergeCell ref="D3:I3"/>
    <mergeCell ref="N3:P3"/>
    <mergeCell ref="A4:H4"/>
    <mergeCell ref="I4:P4"/>
    <mergeCell ref="D5:H5"/>
    <mergeCell ref="L5:P5"/>
    <mergeCell ref="E6:F6"/>
    <mergeCell ref="G6:H6"/>
    <mergeCell ref="M6:N6"/>
    <mergeCell ref="O6:P6"/>
    <mergeCell ref="A5:A7"/>
    <mergeCell ref="B5:B7"/>
    <mergeCell ref="C5:C7"/>
    <mergeCell ref="D6:D7"/>
    <mergeCell ref="I5:I7"/>
    <mergeCell ref="J5:J7"/>
    <mergeCell ref="K5:K7"/>
    <mergeCell ref="L6:L7"/>
  </mergeCells>
  <printOptions/>
  <pageMargins left="0.39" right="0.08" top="0.5" bottom="0.98" header="0.35" footer="0.28"/>
  <pageSetup fitToHeight="0" fitToWidth="1" horizontalDpi="600" verticalDpi="600" orientation="landscape" paperSize="9" scale="5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Zeros="0" workbookViewId="0" topLeftCell="A1">
      <pane xSplit="1" ySplit="7" topLeftCell="E8" activePane="bottomRight" state="frozen"/>
      <selection pane="bottomRight" activeCell="N17" sqref="N17"/>
    </sheetView>
  </sheetViews>
  <sheetFormatPr defaultColWidth="9.00390625" defaultRowHeight="14.25"/>
  <cols>
    <col min="1" max="1" width="41.125" style="124" customWidth="1"/>
    <col min="2" max="2" width="11.375" style="125" customWidth="1"/>
    <col min="3" max="3" width="10.125" style="125" customWidth="1"/>
    <col min="4" max="4" width="13.00390625" style="126" bestFit="1" customWidth="1"/>
    <col min="5" max="5" width="10.125" style="125" customWidth="1"/>
    <col min="6" max="6" width="10.50390625" style="125" customWidth="1"/>
    <col min="7" max="7" width="9.875" style="125" customWidth="1"/>
    <col min="8" max="8" width="11.125" style="125" customWidth="1"/>
    <col min="9" max="9" width="52.625" style="124" customWidth="1"/>
    <col min="10" max="10" width="11.75390625" style="125" customWidth="1"/>
    <col min="11" max="11" width="12.00390625" style="125" customWidth="1"/>
    <col min="12" max="12" width="13.125" style="127" customWidth="1"/>
    <col min="13" max="13" width="11.75390625" style="125" customWidth="1"/>
    <col min="14" max="14" width="11.375" style="125" customWidth="1"/>
    <col min="15" max="15" width="12.375" style="125" customWidth="1"/>
    <col min="16" max="16" width="14.25390625" style="125" customWidth="1"/>
    <col min="17" max="17" width="9.00390625" style="124" hidden="1" customWidth="1"/>
    <col min="18" max="253" width="9.00390625" style="124" customWidth="1"/>
    <col min="254" max="16384" width="9.00390625" style="124" customWidth="1"/>
  </cols>
  <sheetData>
    <row r="1" ht="18" customHeight="1">
      <c r="A1" s="121" t="s">
        <v>106</v>
      </c>
    </row>
    <row r="2" spans="1:16" s="121" customFormat="1" ht="34.5" customHeight="1">
      <c r="A2" s="54" t="s">
        <v>107</v>
      </c>
      <c r="B2" s="54"/>
      <c r="C2" s="54"/>
      <c r="D2" s="8"/>
      <c r="E2" s="54"/>
      <c r="F2" s="54"/>
      <c r="G2" s="54"/>
      <c r="H2" s="54"/>
      <c r="I2" s="54"/>
      <c r="J2" s="54"/>
      <c r="K2" s="54"/>
      <c r="L2" s="8"/>
      <c r="M2" s="54"/>
      <c r="N2" s="54"/>
      <c r="O2" s="54"/>
      <c r="P2" s="54"/>
    </row>
    <row r="3" spans="1:15" ht="20.25" customHeight="1">
      <c r="A3" s="121" t="s">
        <v>8</v>
      </c>
      <c r="F3" s="128"/>
      <c r="G3" s="128"/>
      <c r="H3" s="128"/>
      <c r="I3" s="128"/>
      <c r="J3" s="128"/>
      <c r="O3" s="125" t="s">
        <v>9</v>
      </c>
    </row>
    <row r="4" spans="1:16" ht="30.75" customHeight="1">
      <c r="A4" s="129" t="s">
        <v>10</v>
      </c>
      <c r="B4" s="130"/>
      <c r="C4" s="130"/>
      <c r="D4" s="131"/>
      <c r="E4" s="130"/>
      <c r="F4" s="130"/>
      <c r="G4" s="130"/>
      <c r="H4" s="132"/>
      <c r="I4" s="164" t="s">
        <v>11</v>
      </c>
      <c r="J4" s="164"/>
      <c r="K4" s="164"/>
      <c r="L4" s="165"/>
      <c r="M4" s="164"/>
      <c r="N4" s="164"/>
      <c r="O4" s="164"/>
      <c r="P4" s="164"/>
    </row>
    <row r="5" spans="1:17" ht="30.75" customHeight="1">
      <c r="A5" s="133" t="s">
        <v>12</v>
      </c>
      <c r="B5" s="134" t="s">
        <v>13</v>
      </c>
      <c r="C5" s="18" t="s">
        <v>14</v>
      </c>
      <c r="D5" s="135" t="s">
        <v>15</v>
      </c>
      <c r="E5" s="136"/>
      <c r="F5" s="136"/>
      <c r="G5" s="136"/>
      <c r="H5" s="137"/>
      <c r="I5" s="133" t="s">
        <v>12</v>
      </c>
      <c r="J5" s="134" t="s">
        <v>13</v>
      </c>
      <c r="K5" s="18" t="s">
        <v>14</v>
      </c>
      <c r="L5" s="135" t="s">
        <v>15</v>
      </c>
      <c r="M5" s="135"/>
      <c r="N5" s="135"/>
      <c r="O5" s="135"/>
      <c r="P5" s="166"/>
      <c r="Q5" s="178" t="s">
        <v>108</v>
      </c>
    </row>
    <row r="6" spans="1:17" ht="30.75" customHeight="1">
      <c r="A6" s="138"/>
      <c r="B6" s="138"/>
      <c r="C6" s="139" t="s">
        <v>16</v>
      </c>
      <c r="D6" s="18" t="s">
        <v>17</v>
      </c>
      <c r="E6" s="140" t="s">
        <v>18</v>
      </c>
      <c r="F6" s="141"/>
      <c r="G6" s="15" t="s">
        <v>19</v>
      </c>
      <c r="H6" s="19"/>
      <c r="I6" s="138"/>
      <c r="J6" s="138"/>
      <c r="K6" s="139" t="s">
        <v>16</v>
      </c>
      <c r="L6" s="18" t="s">
        <v>17</v>
      </c>
      <c r="M6" s="140" t="s">
        <v>18</v>
      </c>
      <c r="N6" s="141"/>
      <c r="O6" s="15" t="s">
        <v>19</v>
      </c>
      <c r="P6" s="19"/>
      <c r="Q6" s="178"/>
    </row>
    <row r="7" spans="1:17" ht="30.75" customHeight="1">
      <c r="A7" s="142"/>
      <c r="B7" s="142"/>
      <c r="C7" s="22"/>
      <c r="D7" s="21"/>
      <c r="E7" s="142" t="s">
        <v>20</v>
      </c>
      <c r="F7" s="142" t="s">
        <v>21</v>
      </c>
      <c r="G7" s="142" t="s">
        <v>20</v>
      </c>
      <c r="H7" s="142" t="s">
        <v>21</v>
      </c>
      <c r="I7" s="142"/>
      <c r="J7" s="142"/>
      <c r="K7" s="22"/>
      <c r="L7" s="21"/>
      <c r="M7" s="142" t="s">
        <v>20</v>
      </c>
      <c r="N7" s="142" t="s">
        <v>21</v>
      </c>
      <c r="O7" s="142" t="s">
        <v>20</v>
      </c>
      <c r="P7" s="142" t="s">
        <v>21</v>
      </c>
      <c r="Q7" s="178"/>
    </row>
    <row r="8" spans="1:16" ht="36.75" customHeight="1">
      <c r="A8" s="143" t="s">
        <v>109</v>
      </c>
      <c r="B8" s="144">
        <v>53506</v>
      </c>
      <c r="C8" s="145">
        <v>30575</v>
      </c>
      <c r="D8" s="144">
        <f>27079+31154-1500</f>
        <v>56733</v>
      </c>
      <c r="E8" s="146">
        <f>D8-B8</f>
        <v>3227</v>
      </c>
      <c r="F8" s="147">
        <f aca="true" t="shared" si="0" ref="F8:F13">ROUND(E8/B8*100,2)</f>
        <v>6.03</v>
      </c>
      <c r="G8" s="146">
        <f>D8-C8</f>
        <v>26158</v>
      </c>
      <c r="H8" s="147">
        <f aca="true" t="shared" si="1" ref="H8:H13">ROUND(G8/C8*100,2)</f>
        <v>85.55</v>
      </c>
      <c r="I8" s="167" t="s">
        <v>110</v>
      </c>
      <c r="J8" s="116">
        <v>9000</v>
      </c>
      <c r="K8" s="148">
        <v>14603</v>
      </c>
      <c r="L8" s="148">
        <v>19551</v>
      </c>
      <c r="M8" s="116">
        <f>L8-J8</f>
        <v>10551</v>
      </c>
      <c r="N8" s="95">
        <f>ROUND(M8/J8*100,2)</f>
        <v>117.23</v>
      </c>
      <c r="O8" s="116">
        <f>L8-K8</f>
        <v>4948</v>
      </c>
      <c r="P8" s="95">
        <f>ROUND(O8/K8*100,2)</f>
        <v>33.88</v>
      </c>
    </row>
    <row r="9" spans="1:16" ht="36.75" customHeight="1">
      <c r="A9" s="143" t="s">
        <v>111</v>
      </c>
      <c r="B9" s="148">
        <v>102</v>
      </c>
      <c r="C9" s="149">
        <v>103</v>
      </c>
      <c r="D9" s="148">
        <v>112</v>
      </c>
      <c r="E9" s="146">
        <f>D9-B9</f>
        <v>10</v>
      </c>
      <c r="F9" s="147">
        <f t="shared" si="0"/>
        <v>9.8</v>
      </c>
      <c r="G9" s="146">
        <f>D9-C9</f>
        <v>9</v>
      </c>
      <c r="H9" s="147">
        <f t="shared" si="1"/>
        <v>8.74</v>
      </c>
      <c r="I9" s="168" t="s">
        <v>112</v>
      </c>
      <c r="J9" s="169">
        <v>300</v>
      </c>
      <c r="K9" s="148">
        <v>614</v>
      </c>
      <c r="L9" s="148">
        <v>313</v>
      </c>
      <c r="M9" s="116">
        <f>L9-J9</f>
        <v>13</v>
      </c>
      <c r="N9" s="95">
        <f>ROUND(M9/J9*100,2)</f>
        <v>4.33</v>
      </c>
      <c r="O9" s="116">
        <f>L9-K9</f>
        <v>-301</v>
      </c>
      <c r="P9" s="95">
        <f>ROUND(O9/K9*100,2)</f>
        <v>-49.02</v>
      </c>
    </row>
    <row r="10" spans="1:16" ht="36.75" customHeight="1">
      <c r="A10" s="150" t="s">
        <v>113</v>
      </c>
      <c r="B10" s="148">
        <v>400</v>
      </c>
      <c r="C10" s="149">
        <v>358</v>
      </c>
      <c r="D10" s="148">
        <v>400</v>
      </c>
      <c r="E10" s="146">
        <f>D10-B10</f>
        <v>0</v>
      </c>
      <c r="F10" s="147">
        <f t="shared" si="0"/>
        <v>0</v>
      </c>
      <c r="G10" s="146">
        <f>D10-C10</f>
        <v>42</v>
      </c>
      <c r="H10" s="147">
        <f t="shared" si="1"/>
        <v>11.73</v>
      </c>
      <c r="I10" s="150" t="s">
        <v>113</v>
      </c>
      <c r="J10" s="170"/>
      <c r="K10" s="148"/>
      <c r="L10" s="148">
        <v>363</v>
      </c>
      <c r="M10" s="116"/>
      <c r="N10" s="95"/>
      <c r="O10" s="116"/>
      <c r="P10" s="95"/>
    </row>
    <row r="11" spans="1:16" ht="36.75" customHeight="1">
      <c r="A11" s="143" t="s">
        <v>114</v>
      </c>
      <c r="B11" s="148">
        <v>60</v>
      </c>
      <c r="C11" s="149">
        <v>58</v>
      </c>
      <c r="D11" s="148">
        <v>60</v>
      </c>
      <c r="E11" s="146">
        <f>D11-B11</f>
        <v>0</v>
      </c>
      <c r="F11" s="147">
        <f t="shared" si="0"/>
        <v>0</v>
      </c>
      <c r="G11" s="146">
        <f>D11-C11</f>
        <v>2</v>
      </c>
      <c r="H11" s="147">
        <f t="shared" si="1"/>
        <v>3.45</v>
      </c>
      <c r="I11" s="143" t="s">
        <v>115</v>
      </c>
      <c r="J11" s="170">
        <v>20</v>
      </c>
      <c r="K11" s="148">
        <v>4</v>
      </c>
      <c r="L11" s="148"/>
      <c r="M11" s="116"/>
      <c r="N11" s="95"/>
      <c r="O11" s="116"/>
      <c r="P11" s="95"/>
    </row>
    <row r="12" spans="1:16" ht="36.75" customHeight="1">
      <c r="A12" s="151" t="s">
        <v>116</v>
      </c>
      <c r="B12" s="148">
        <v>700</v>
      </c>
      <c r="C12" s="149">
        <v>764</v>
      </c>
      <c r="D12" s="148">
        <v>735</v>
      </c>
      <c r="E12" s="146">
        <f>D12-B12</f>
        <v>35</v>
      </c>
      <c r="F12" s="147">
        <f t="shared" si="0"/>
        <v>5</v>
      </c>
      <c r="G12" s="146">
        <f>D12-C12</f>
        <v>-29</v>
      </c>
      <c r="H12" s="147">
        <f t="shared" si="1"/>
        <v>-3.8</v>
      </c>
      <c r="I12" s="151" t="s">
        <v>117</v>
      </c>
      <c r="J12" s="171">
        <v>22388.6</v>
      </c>
      <c r="K12" s="160">
        <v>44696</v>
      </c>
      <c r="L12" s="148">
        <f>43770</f>
        <v>43770</v>
      </c>
      <c r="M12" s="116">
        <f>L12-J12</f>
        <v>21381.4</v>
      </c>
      <c r="N12" s="95">
        <f>ROUND(M12/J12*100,2)</f>
        <v>95.5</v>
      </c>
      <c r="O12" s="116">
        <f>L12-K12</f>
        <v>-926</v>
      </c>
      <c r="P12" s="95">
        <f>ROUND(O12/K12*100,2)</f>
        <v>-2.07</v>
      </c>
    </row>
    <row r="13" spans="1:16" s="122" customFormat="1" ht="36.75" customHeight="1">
      <c r="A13" s="152" t="s">
        <v>68</v>
      </c>
      <c r="B13" s="153">
        <f>SUM(B8:B12)</f>
        <v>54768</v>
      </c>
      <c r="C13" s="153">
        <f>SUM(C8:C12)</f>
        <v>31858</v>
      </c>
      <c r="D13" s="154">
        <f>SUM(D8:D12)</f>
        <v>58040</v>
      </c>
      <c r="E13" s="153">
        <f aca="true" t="shared" si="2" ref="E13:E21">D13-B13</f>
        <v>3272</v>
      </c>
      <c r="F13" s="155">
        <f t="shared" si="0"/>
        <v>5.97</v>
      </c>
      <c r="G13" s="153">
        <f aca="true" t="shared" si="3" ref="G13:G21">D13-C13</f>
        <v>26182</v>
      </c>
      <c r="H13" s="155">
        <f t="shared" si="1"/>
        <v>82.18</v>
      </c>
      <c r="I13" s="44" t="s">
        <v>69</v>
      </c>
      <c r="J13" s="153">
        <f>SUM(J8:J12)</f>
        <v>31708.6</v>
      </c>
      <c r="K13" s="153">
        <f>SUM(K8:K12)</f>
        <v>59917</v>
      </c>
      <c r="L13" s="154">
        <f>SUM(L8:L12)</f>
        <v>63997</v>
      </c>
      <c r="M13" s="172">
        <f aca="true" t="shared" si="4" ref="M13:M20">L13-J13</f>
        <v>32288.4</v>
      </c>
      <c r="N13" s="104">
        <f>ROUND(M13/J13*100,2)</f>
        <v>101.83</v>
      </c>
      <c r="O13" s="172">
        <f aca="true" t="shared" si="5" ref="O13:O20">L13-K13</f>
        <v>4080</v>
      </c>
      <c r="P13" s="104">
        <f>ROUND(O13/K13*100,2)</f>
        <v>6.81</v>
      </c>
    </row>
    <row r="14" spans="1:16" s="123" customFormat="1" ht="36.75" customHeight="1">
      <c r="A14" s="156" t="s">
        <v>118</v>
      </c>
      <c r="B14" s="157"/>
      <c r="C14" s="157"/>
      <c r="D14" s="158"/>
      <c r="E14" s="157">
        <f t="shared" si="2"/>
        <v>0</v>
      </c>
      <c r="F14" s="159"/>
      <c r="G14" s="157">
        <f t="shared" si="3"/>
        <v>0</v>
      </c>
      <c r="H14" s="159"/>
      <c r="I14" s="173" t="s">
        <v>119</v>
      </c>
      <c r="J14" s="157"/>
      <c r="K14" s="168"/>
      <c r="L14" s="174"/>
      <c r="M14" s="175">
        <f t="shared" si="4"/>
        <v>0</v>
      </c>
      <c r="N14" s="176"/>
      <c r="O14" s="175">
        <f t="shared" si="5"/>
        <v>0</v>
      </c>
      <c r="P14" s="176"/>
    </row>
    <row r="15" spans="1:16" ht="36.75" customHeight="1">
      <c r="A15" s="151" t="s">
        <v>120</v>
      </c>
      <c r="B15" s="146">
        <v>3331</v>
      </c>
      <c r="C15" s="146">
        <v>8265</v>
      </c>
      <c r="D15" s="144">
        <v>3958</v>
      </c>
      <c r="E15" s="146">
        <f t="shared" si="2"/>
        <v>627</v>
      </c>
      <c r="F15" s="147"/>
      <c r="G15" s="146">
        <f t="shared" si="3"/>
        <v>-4307</v>
      </c>
      <c r="H15" s="147"/>
      <c r="I15" s="167" t="s">
        <v>121</v>
      </c>
      <c r="J15" s="144"/>
      <c r="K15" s="145">
        <v>26</v>
      </c>
      <c r="L15" s="144"/>
      <c r="M15" s="116">
        <f t="shared" si="4"/>
        <v>0</v>
      </c>
      <c r="N15" s="95"/>
      <c r="O15" s="116">
        <f t="shared" si="5"/>
        <v>-26</v>
      </c>
      <c r="P15" s="95">
        <f>ROUND(O15/K15*100,2)</f>
        <v>-100</v>
      </c>
    </row>
    <row r="16" spans="1:16" ht="36.75" customHeight="1">
      <c r="A16" s="151" t="s">
        <v>122</v>
      </c>
      <c r="B16" s="160">
        <v>20000</v>
      </c>
      <c r="C16" s="160">
        <v>36800</v>
      </c>
      <c r="D16" s="148">
        <v>44000</v>
      </c>
      <c r="E16" s="146">
        <f t="shared" si="2"/>
        <v>24000</v>
      </c>
      <c r="F16" s="147"/>
      <c r="G16" s="146">
        <f t="shared" si="3"/>
        <v>7200</v>
      </c>
      <c r="H16" s="147"/>
      <c r="I16" s="167" t="s">
        <v>123</v>
      </c>
      <c r="J16" s="148">
        <v>7200</v>
      </c>
      <c r="K16" s="161">
        <v>4533</v>
      </c>
      <c r="L16" s="148">
        <v>7200</v>
      </c>
      <c r="M16" s="116">
        <f t="shared" si="4"/>
        <v>0</v>
      </c>
      <c r="N16" s="95"/>
      <c r="O16" s="116">
        <f t="shared" si="5"/>
        <v>2667</v>
      </c>
      <c r="P16" s="95"/>
    </row>
    <row r="17" spans="1:16" ht="36.75" customHeight="1">
      <c r="A17" s="151" t="s">
        <v>124</v>
      </c>
      <c r="B17" s="148"/>
      <c r="C17" s="161">
        <v>3592</v>
      </c>
      <c r="D17" s="148"/>
      <c r="E17" s="146">
        <f t="shared" si="2"/>
        <v>0</v>
      </c>
      <c r="F17" s="147"/>
      <c r="G17" s="146">
        <f t="shared" si="3"/>
        <v>-3592</v>
      </c>
      <c r="H17" s="147">
        <f>ROUND(G17/C17*100,2)</f>
        <v>-100</v>
      </c>
      <c r="I17" s="167" t="s">
        <v>125</v>
      </c>
      <c r="J17" s="171"/>
      <c r="K17" s="148"/>
      <c r="L17" s="177"/>
      <c r="M17" s="116">
        <f t="shared" si="4"/>
        <v>0</v>
      </c>
      <c r="N17" s="95"/>
      <c r="O17" s="116">
        <f t="shared" si="5"/>
        <v>0</v>
      </c>
      <c r="P17" s="95"/>
    </row>
    <row r="18" spans="1:16" ht="36.75" customHeight="1">
      <c r="A18" s="151" t="s">
        <v>126</v>
      </c>
      <c r="B18" s="160">
        <v>732</v>
      </c>
      <c r="C18" s="160"/>
      <c r="D18" s="148">
        <v>709</v>
      </c>
      <c r="E18" s="146">
        <f t="shared" si="2"/>
        <v>-23</v>
      </c>
      <c r="F18" s="147"/>
      <c r="G18" s="146">
        <f t="shared" si="3"/>
        <v>709</v>
      </c>
      <c r="H18" s="147"/>
      <c r="I18" s="167" t="s">
        <v>127</v>
      </c>
      <c r="J18" s="148">
        <v>39922</v>
      </c>
      <c r="K18" s="161">
        <v>15330</v>
      </c>
      <c r="L18" s="148">
        <f>35110</f>
        <v>35110</v>
      </c>
      <c r="M18" s="116">
        <f t="shared" si="4"/>
        <v>-4812</v>
      </c>
      <c r="N18" s="95"/>
      <c r="O18" s="116">
        <f t="shared" si="5"/>
        <v>19780</v>
      </c>
      <c r="P18" s="95">
        <f>ROUND(O18/K18*100,2)</f>
        <v>129.03</v>
      </c>
    </row>
    <row r="19" spans="1:16" ht="36.75" customHeight="1">
      <c r="A19" s="162" t="s">
        <v>128</v>
      </c>
      <c r="B19" s="160"/>
      <c r="C19" s="160"/>
      <c r="D19" s="148"/>
      <c r="E19" s="146">
        <f t="shared" si="2"/>
        <v>0</v>
      </c>
      <c r="F19" s="147"/>
      <c r="G19" s="146">
        <f t="shared" si="3"/>
        <v>0</v>
      </c>
      <c r="H19" s="147"/>
      <c r="I19" s="167" t="s">
        <v>129</v>
      </c>
      <c r="J19" s="148"/>
      <c r="K19" s="161">
        <v>709</v>
      </c>
      <c r="L19" s="148">
        <v>400</v>
      </c>
      <c r="M19" s="116"/>
      <c r="N19" s="95"/>
      <c r="O19" s="116"/>
      <c r="P19" s="95"/>
    </row>
    <row r="20" spans="1:16" s="122" customFormat="1" ht="36.75" customHeight="1">
      <c r="A20" s="44" t="s">
        <v>104</v>
      </c>
      <c r="B20" s="153">
        <f>B15+B16+B17+B18+B13+B19</f>
        <v>78831</v>
      </c>
      <c r="C20" s="153">
        <f>C15+C16+C17+C18+C13+C19</f>
        <v>80515</v>
      </c>
      <c r="D20" s="163">
        <f>D15+D16+D17+D18+D13+D19</f>
        <v>106707</v>
      </c>
      <c r="E20" s="153">
        <f t="shared" si="2"/>
        <v>27876</v>
      </c>
      <c r="F20" s="155">
        <f>ROUND(E20/B20*100,2)</f>
        <v>35.36</v>
      </c>
      <c r="G20" s="153">
        <f t="shared" si="3"/>
        <v>26192</v>
      </c>
      <c r="H20" s="155">
        <f>ROUND(G20/C20*100,2)</f>
        <v>32.53</v>
      </c>
      <c r="I20" s="44" t="s">
        <v>105</v>
      </c>
      <c r="J20" s="153">
        <f>J18+J17+J16+J15+J13+J19</f>
        <v>78830.6</v>
      </c>
      <c r="K20" s="153">
        <f>K18+K17+K16+K15+K13+K19</f>
        <v>80515</v>
      </c>
      <c r="L20" s="163">
        <f>L18+L17+L16+L15+L13+L19</f>
        <v>106707</v>
      </c>
      <c r="M20" s="172">
        <f>L20-J20</f>
        <v>27876.399999999994</v>
      </c>
      <c r="N20" s="104">
        <f>ROUND(M20/J20*100,2)</f>
        <v>35.36</v>
      </c>
      <c r="O20" s="172">
        <f>L20-K20</f>
        <v>26192</v>
      </c>
      <c r="P20" s="104">
        <f>ROUND(O20/K20*100,2)</f>
        <v>32.53</v>
      </c>
    </row>
  </sheetData>
  <sheetProtection/>
  <mergeCells count="19">
    <mergeCell ref="A2:P2"/>
    <mergeCell ref="F3:J3"/>
    <mergeCell ref="A4:H4"/>
    <mergeCell ref="I4:P4"/>
    <mergeCell ref="D5:H5"/>
    <mergeCell ref="L5:P5"/>
    <mergeCell ref="E6:F6"/>
    <mergeCell ref="G6:H6"/>
    <mergeCell ref="M6:N6"/>
    <mergeCell ref="O6:P6"/>
    <mergeCell ref="A5:A7"/>
    <mergeCell ref="B5:B7"/>
    <mergeCell ref="C5:C7"/>
    <mergeCell ref="D6:D7"/>
    <mergeCell ref="I5:I7"/>
    <mergeCell ref="J5:J7"/>
    <mergeCell ref="K5:K7"/>
    <mergeCell ref="L6:L7"/>
    <mergeCell ref="Q5:Q7"/>
  </mergeCells>
  <printOptions/>
  <pageMargins left="0.4722222222222222" right="0.3145833333333333" top="1.3" bottom="1" header="0.5" footer="0.5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Zeros="0" workbookViewId="0" topLeftCell="A1">
      <selection activeCell="N13" sqref="N13"/>
    </sheetView>
  </sheetViews>
  <sheetFormatPr defaultColWidth="9.00390625" defaultRowHeight="14.25"/>
  <cols>
    <col min="1" max="1" width="33.625" style="55" customWidth="1"/>
    <col min="2" max="2" width="13.25390625" style="55" customWidth="1"/>
    <col min="3" max="3" width="13.25390625" style="1" customWidth="1"/>
    <col min="4" max="4" width="13.25390625" style="10" customWidth="1"/>
    <col min="5" max="6" width="10.75390625" style="55" customWidth="1"/>
    <col min="7" max="7" width="10.125" style="55" customWidth="1"/>
    <col min="8" max="8" width="10.375" style="55" customWidth="1"/>
    <col min="9" max="9" width="38.375" style="55" customWidth="1"/>
    <col min="10" max="10" width="13.00390625" style="69" customWidth="1"/>
    <col min="11" max="11" width="13.00390625" style="1" customWidth="1"/>
    <col min="12" max="12" width="13.00390625" style="40" customWidth="1"/>
    <col min="13" max="13" width="10.00390625" style="69" customWidth="1"/>
    <col min="14" max="16" width="10.00390625" style="55" customWidth="1"/>
    <col min="17" max="16384" width="9.00390625" style="55" customWidth="1"/>
  </cols>
  <sheetData>
    <row r="1" spans="1:2" ht="34.5" customHeight="1">
      <c r="A1" s="6" t="s">
        <v>130</v>
      </c>
      <c r="B1" s="6"/>
    </row>
    <row r="2" spans="1:16" ht="31.5" customHeight="1">
      <c r="A2" s="75" t="s">
        <v>131</v>
      </c>
      <c r="B2" s="75"/>
      <c r="C2" s="75"/>
      <c r="D2" s="76"/>
      <c r="E2" s="75"/>
      <c r="F2" s="75"/>
      <c r="G2" s="75"/>
      <c r="H2" s="75"/>
      <c r="I2" s="75"/>
      <c r="J2" s="75"/>
      <c r="K2" s="75"/>
      <c r="L2" s="76"/>
      <c r="M2" s="75"/>
      <c r="N2" s="75"/>
      <c r="O2" s="108"/>
      <c r="P2" s="108"/>
    </row>
    <row r="3" spans="1:15" ht="36" customHeight="1">
      <c r="A3" s="9" t="s">
        <v>132</v>
      </c>
      <c r="B3" s="9"/>
      <c r="C3" s="9"/>
      <c r="D3" s="77"/>
      <c r="E3" s="78"/>
      <c r="G3" s="78"/>
      <c r="K3" s="9"/>
      <c r="M3" s="41" t="s">
        <v>9</v>
      </c>
      <c r="N3" s="41"/>
      <c r="O3" s="78"/>
    </row>
    <row r="4" spans="1:16" ht="36.75" customHeight="1">
      <c r="A4" s="79" t="s">
        <v>133</v>
      </c>
      <c r="B4" s="80"/>
      <c r="C4" s="57"/>
      <c r="D4" s="81"/>
      <c r="E4" s="80"/>
      <c r="F4" s="80"/>
      <c r="G4" s="80"/>
      <c r="H4" s="80"/>
      <c r="I4" s="109" t="s">
        <v>134</v>
      </c>
      <c r="J4" s="109"/>
      <c r="K4" s="57"/>
      <c r="L4" s="110"/>
      <c r="M4" s="109"/>
      <c r="N4" s="109"/>
      <c r="O4" s="109"/>
      <c r="P4" s="109"/>
    </row>
    <row r="5" spans="1:16" ht="36.75" customHeight="1">
      <c r="A5" s="58" t="s">
        <v>135</v>
      </c>
      <c r="B5" s="82" t="s">
        <v>136</v>
      </c>
      <c r="C5" s="83" t="s">
        <v>137</v>
      </c>
      <c r="D5" s="84" t="s">
        <v>15</v>
      </c>
      <c r="E5" s="85"/>
      <c r="F5" s="85"/>
      <c r="G5" s="85"/>
      <c r="H5" s="86"/>
      <c r="I5" s="83" t="s">
        <v>135</v>
      </c>
      <c r="J5" s="83" t="s">
        <v>136</v>
      </c>
      <c r="K5" s="83" t="s">
        <v>138</v>
      </c>
      <c r="L5" s="111" t="s">
        <v>139</v>
      </c>
      <c r="M5" s="112"/>
      <c r="N5" s="112"/>
      <c r="O5" s="112"/>
      <c r="P5" s="112"/>
    </row>
    <row r="6" spans="1:16" ht="36.75" customHeight="1">
      <c r="A6" s="60"/>
      <c r="B6" s="82"/>
      <c r="C6" s="83"/>
      <c r="D6" s="87" t="s">
        <v>17</v>
      </c>
      <c r="E6" s="88" t="s">
        <v>140</v>
      </c>
      <c r="F6" s="89"/>
      <c r="G6" s="88" t="s">
        <v>19</v>
      </c>
      <c r="H6" s="90"/>
      <c r="I6" s="83"/>
      <c r="J6" s="83"/>
      <c r="K6" s="83"/>
      <c r="L6" s="113" t="s">
        <v>17</v>
      </c>
      <c r="M6" s="83" t="s">
        <v>140</v>
      </c>
      <c r="N6" s="83"/>
      <c r="O6" s="83" t="s">
        <v>19</v>
      </c>
      <c r="P6" s="83"/>
    </row>
    <row r="7" spans="1:16" ht="36.75" customHeight="1">
      <c r="A7" s="61"/>
      <c r="B7" s="83"/>
      <c r="C7" s="83"/>
      <c r="D7" s="91"/>
      <c r="E7" s="92" t="s">
        <v>20</v>
      </c>
      <c r="F7" s="92" t="s">
        <v>141</v>
      </c>
      <c r="G7" s="92" t="s">
        <v>20</v>
      </c>
      <c r="H7" s="88" t="s">
        <v>141</v>
      </c>
      <c r="I7" s="83"/>
      <c r="J7" s="83"/>
      <c r="K7" s="83"/>
      <c r="L7" s="113"/>
      <c r="M7" s="83" t="s">
        <v>20</v>
      </c>
      <c r="N7" s="83" t="s">
        <v>141</v>
      </c>
      <c r="O7" s="83" t="s">
        <v>20</v>
      </c>
      <c r="P7" s="83" t="s">
        <v>141</v>
      </c>
    </row>
    <row r="8" spans="1:16" ht="36.75" customHeight="1">
      <c r="A8" s="93" t="s">
        <v>142</v>
      </c>
      <c r="B8" s="33">
        <v>216</v>
      </c>
      <c r="C8" s="94">
        <v>181</v>
      </c>
      <c r="D8" s="33">
        <v>216</v>
      </c>
      <c r="E8" s="94">
        <f>D8-B8</f>
        <v>0</v>
      </c>
      <c r="F8" s="95">
        <f>ROUND(E8/B8*100,2)</f>
        <v>0</v>
      </c>
      <c r="G8" s="94">
        <f aca="true" t="shared" si="0" ref="G8:G12">D8-C8</f>
        <v>35</v>
      </c>
      <c r="H8" s="96">
        <f aca="true" t="shared" si="1" ref="H8:H12">ROUND(G8/C8*100,2)</f>
        <v>19.34</v>
      </c>
      <c r="I8" s="114" t="s">
        <v>143</v>
      </c>
      <c r="J8" s="59">
        <f>SUM(J9:J13)</f>
        <v>10</v>
      </c>
      <c r="K8" s="59">
        <f>SUM(K9:K13)</f>
        <v>8</v>
      </c>
      <c r="L8" s="59">
        <f>SUM(L9:L13)</f>
        <v>7</v>
      </c>
      <c r="M8" s="59">
        <f>L8-J8</f>
        <v>-3</v>
      </c>
      <c r="N8" s="104">
        <f>ROUND(M8/J8*100,2)</f>
        <v>-30</v>
      </c>
      <c r="O8" s="59">
        <f>L8-K8</f>
        <v>-1</v>
      </c>
      <c r="P8" s="104">
        <f>ROUND(O8/K8*100,2)</f>
        <v>-12.5</v>
      </c>
    </row>
    <row r="9" spans="1:16" ht="36.75" customHeight="1">
      <c r="A9" s="93" t="s">
        <v>144</v>
      </c>
      <c r="B9" s="33"/>
      <c r="C9" s="94"/>
      <c r="D9" s="33"/>
      <c r="E9" s="94">
        <f>D9-B9</f>
        <v>0</v>
      </c>
      <c r="F9" s="95"/>
      <c r="G9" s="94">
        <f t="shared" si="0"/>
        <v>0</v>
      </c>
      <c r="H9" s="96"/>
      <c r="I9" s="114" t="s">
        <v>145</v>
      </c>
      <c r="J9" s="94">
        <v>10</v>
      </c>
      <c r="K9" s="115">
        <v>4</v>
      </c>
      <c r="L9" s="33">
        <v>7</v>
      </c>
      <c r="M9" s="97">
        <f aca="true" t="shared" si="2" ref="M8:M17">L9-J9</f>
        <v>-3</v>
      </c>
      <c r="N9" s="99">
        <f aca="true" t="shared" si="3" ref="N8:N22">ROUND(M9/J9*100,2)</f>
        <v>-30</v>
      </c>
      <c r="O9" s="97">
        <f aca="true" t="shared" si="4" ref="O9:O22">L9-K9</f>
        <v>3</v>
      </c>
      <c r="P9" s="116"/>
    </row>
    <row r="10" spans="1:16" ht="36.75" customHeight="1">
      <c r="A10" s="93" t="s">
        <v>146</v>
      </c>
      <c r="B10" s="94"/>
      <c r="C10" s="97"/>
      <c r="D10" s="98"/>
      <c r="E10" s="97">
        <f aca="true" t="shared" si="5" ref="E8:E12">D10-B10</f>
        <v>0</v>
      </c>
      <c r="F10" s="99" t="e">
        <f aca="true" t="shared" si="6" ref="F8:F12">ROUND(E10/B10*100,2)</f>
        <v>#DIV/0!</v>
      </c>
      <c r="G10" s="97">
        <f t="shared" si="0"/>
        <v>0</v>
      </c>
      <c r="H10" s="100" t="e">
        <f t="shared" si="1"/>
        <v>#DIV/0!</v>
      </c>
      <c r="I10" s="114" t="s">
        <v>147</v>
      </c>
      <c r="J10" s="94"/>
      <c r="K10" s="115"/>
      <c r="L10" s="33"/>
      <c r="M10" s="97">
        <f t="shared" si="2"/>
        <v>0</v>
      </c>
      <c r="N10" s="99" t="e">
        <f t="shared" si="3"/>
        <v>#DIV/0!</v>
      </c>
      <c r="O10" s="97">
        <f t="shared" si="4"/>
        <v>0</v>
      </c>
      <c r="P10" s="116"/>
    </row>
    <row r="11" spans="1:16" ht="36.75" customHeight="1">
      <c r="A11" s="93" t="s">
        <v>148</v>
      </c>
      <c r="B11" s="94"/>
      <c r="C11" s="97"/>
      <c r="D11" s="98"/>
      <c r="E11" s="97"/>
      <c r="F11" s="99"/>
      <c r="G11" s="97">
        <f t="shared" si="0"/>
        <v>0</v>
      </c>
      <c r="H11" s="100" t="e">
        <f t="shared" si="1"/>
        <v>#DIV/0!</v>
      </c>
      <c r="I11" s="117" t="s">
        <v>149</v>
      </c>
      <c r="J11" s="94"/>
      <c r="K11" s="115"/>
      <c r="L11" s="33"/>
      <c r="M11" s="97">
        <f t="shared" si="2"/>
        <v>0</v>
      </c>
      <c r="N11" s="99" t="e">
        <f t="shared" si="3"/>
        <v>#DIV/0!</v>
      </c>
      <c r="O11" s="97">
        <f t="shared" si="4"/>
        <v>0</v>
      </c>
      <c r="P11" s="116"/>
    </row>
    <row r="12" spans="1:16" ht="36.75" customHeight="1">
      <c r="A12" s="93" t="s">
        <v>150</v>
      </c>
      <c r="B12" s="94">
        <v>4</v>
      </c>
      <c r="C12" s="94">
        <v>4</v>
      </c>
      <c r="D12" s="33">
        <v>4</v>
      </c>
      <c r="E12" s="97">
        <f t="shared" si="5"/>
        <v>0</v>
      </c>
      <c r="F12" s="99">
        <f t="shared" si="6"/>
        <v>0</v>
      </c>
      <c r="G12" s="94"/>
      <c r="H12" s="96"/>
      <c r="I12" s="114" t="s">
        <v>151</v>
      </c>
      <c r="J12" s="94"/>
      <c r="K12" s="115"/>
      <c r="L12" s="33"/>
      <c r="M12" s="97">
        <f t="shared" si="2"/>
        <v>0</v>
      </c>
      <c r="N12" s="99" t="e">
        <f t="shared" si="3"/>
        <v>#DIV/0!</v>
      </c>
      <c r="O12" s="97">
        <f t="shared" si="4"/>
        <v>0</v>
      </c>
      <c r="P12" s="116"/>
    </row>
    <row r="13" spans="1:16" ht="36.75" customHeight="1">
      <c r="A13" s="65"/>
      <c r="B13" s="94"/>
      <c r="C13" s="94"/>
      <c r="D13" s="33"/>
      <c r="E13" s="94"/>
      <c r="F13" s="101"/>
      <c r="G13" s="94"/>
      <c r="H13" s="96"/>
      <c r="I13" s="114" t="s">
        <v>152</v>
      </c>
      <c r="J13" s="94"/>
      <c r="K13" s="94">
        <v>4</v>
      </c>
      <c r="L13" s="33"/>
      <c r="M13" s="59">
        <f t="shared" si="2"/>
        <v>0</v>
      </c>
      <c r="N13" s="104"/>
      <c r="O13" s="94">
        <f t="shared" si="4"/>
        <v>-4</v>
      </c>
      <c r="P13" s="95">
        <f aca="true" t="shared" si="7" ref="P13:P15">ROUND(O13/K13*100,2)</f>
        <v>-100</v>
      </c>
    </row>
    <row r="14" spans="1:16" ht="36.75" customHeight="1">
      <c r="A14" s="102"/>
      <c r="B14" s="94"/>
      <c r="C14" s="94"/>
      <c r="D14" s="33"/>
      <c r="E14" s="94"/>
      <c r="F14" s="103"/>
      <c r="G14" s="94"/>
      <c r="H14" s="96"/>
      <c r="I14" s="114" t="s">
        <v>153</v>
      </c>
      <c r="J14" s="59">
        <f>SUM(J15:J17)</f>
        <v>0</v>
      </c>
      <c r="K14" s="59">
        <f>SUM(K15:K17)</f>
        <v>0</v>
      </c>
      <c r="L14" s="14"/>
      <c r="M14" s="59">
        <f t="shared" si="2"/>
        <v>0</v>
      </c>
      <c r="N14" s="118" t="e">
        <f t="shared" si="3"/>
        <v>#DIV/0!</v>
      </c>
      <c r="O14" s="59">
        <f t="shared" si="4"/>
        <v>0</v>
      </c>
      <c r="P14" s="104"/>
    </row>
    <row r="15" spans="1:16" ht="36.75" customHeight="1">
      <c r="A15" s="65"/>
      <c r="B15" s="94"/>
      <c r="C15" s="94"/>
      <c r="D15" s="33"/>
      <c r="E15" s="94"/>
      <c r="F15" s="101"/>
      <c r="G15" s="94"/>
      <c r="H15" s="96"/>
      <c r="I15" s="114" t="s">
        <v>154</v>
      </c>
      <c r="J15" s="94"/>
      <c r="K15" s="94"/>
      <c r="L15" s="33"/>
      <c r="M15" s="94"/>
      <c r="N15" s="99" t="e">
        <f t="shared" si="3"/>
        <v>#DIV/0!</v>
      </c>
      <c r="O15" s="94"/>
      <c r="P15" s="95"/>
    </row>
    <row r="16" spans="1:16" ht="36.75" customHeight="1">
      <c r="A16" s="65"/>
      <c r="B16" s="94"/>
      <c r="C16" s="94"/>
      <c r="D16" s="33"/>
      <c r="E16" s="94"/>
      <c r="F16" s="101"/>
      <c r="G16" s="94"/>
      <c r="H16" s="96"/>
      <c r="I16" s="114" t="s">
        <v>155</v>
      </c>
      <c r="J16" s="94"/>
      <c r="K16" s="94"/>
      <c r="L16" s="33"/>
      <c r="M16" s="94"/>
      <c r="N16" s="99" t="e">
        <f t="shared" si="3"/>
        <v>#DIV/0!</v>
      </c>
      <c r="O16" s="94"/>
      <c r="P16" s="95"/>
    </row>
    <row r="17" spans="1:16" ht="36.75" customHeight="1">
      <c r="A17" s="65"/>
      <c r="B17" s="94"/>
      <c r="C17" s="94"/>
      <c r="D17" s="33"/>
      <c r="E17" s="94"/>
      <c r="F17" s="101"/>
      <c r="G17" s="94"/>
      <c r="H17" s="96"/>
      <c r="I17" s="114"/>
      <c r="J17" s="94"/>
      <c r="K17" s="94"/>
      <c r="L17" s="33"/>
      <c r="M17" s="94"/>
      <c r="N17" s="99" t="e">
        <f t="shared" si="3"/>
        <v>#DIV/0!</v>
      </c>
      <c r="O17" s="94"/>
      <c r="P17" s="95"/>
    </row>
    <row r="18" spans="1:16" ht="36.75" customHeight="1">
      <c r="A18" s="65"/>
      <c r="B18" s="94"/>
      <c r="C18" s="94"/>
      <c r="D18" s="33"/>
      <c r="E18" s="94"/>
      <c r="F18" s="101"/>
      <c r="G18" s="94"/>
      <c r="H18" s="96"/>
      <c r="I18" s="114"/>
      <c r="J18" s="94"/>
      <c r="K18" s="94"/>
      <c r="L18" s="33"/>
      <c r="M18" s="97"/>
      <c r="N18" s="99"/>
      <c r="O18" s="97">
        <f t="shared" si="4"/>
        <v>0</v>
      </c>
      <c r="P18" s="95"/>
    </row>
    <row r="19" spans="1:256" s="73" customFormat="1" ht="36.75" customHeight="1">
      <c r="A19" s="68" t="s">
        <v>156</v>
      </c>
      <c r="B19" s="59">
        <f>B8+B9+B12+B10</f>
        <v>220</v>
      </c>
      <c r="C19" s="59">
        <f>C8+C9+C12+C10</f>
        <v>185</v>
      </c>
      <c r="D19" s="14">
        <f>D8+D9+D12+D10</f>
        <v>220</v>
      </c>
      <c r="E19" s="59">
        <f>D19-B19</f>
        <v>0</v>
      </c>
      <c r="F19" s="104">
        <f>ROUND(E19/B19*100,2)</f>
        <v>0</v>
      </c>
      <c r="G19" s="59">
        <f aca="true" t="shared" si="8" ref="G19:G22">D19-C19</f>
        <v>35</v>
      </c>
      <c r="H19" s="105">
        <f aca="true" t="shared" si="9" ref="H19:H22">ROUND(G19/C19*100,2)</f>
        <v>18.92</v>
      </c>
      <c r="I19" s="59" t="s">
        <v>157</v>
      </c>
      <c r="J19" s="59">
        <f>J8+J14</f>
        <v>10</v>
      </c>
      <c r="K19" s="59">
        <f>K8+K14</f>
        <v>8</v>
      </c>
      <c r="L19" s="59">
        <f>L8+L14</f>
        <v>7</v>
      </c>
      <c r="M19" s="59">
        <f>L19-J19</f>
        <v>-3</v>
      </c>
      <c r="N19" s="104">
        <f>ROUND(M19/J19*100,2)</f>
        <v>-30</v>
      </c>
      <c r="O19" s="59">
        <f t="shared" si="4"/>
        <v>-1</v>
      </c>
      <c r="P19" s="104">
        <f aca="true" t="shared" si="10" ref="P19:P22">ROUND(O19/K19*100,2)</f>
        <v>-12.5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0" spans="1:256" s="74" customFormat="1" ht="36.75" customHeight="1">
      <c r="A20" s="65" t="s">
        <v>96</v>
      </c>
      <c r="B20" s="94"/>
      <c r="C20" s="94"/>
      <c r="D20" s="33"/>
      <c r="E20" s="94"/>
      <c r="F20" s="101"/>
      <c r="G20" s="94">
        <f t="shared" si="8"/>
        <v>0</v>
      </c>
      <c r="H20" s="96"/>
      <c r="I20" s="94" t="s">
        <v>158</v>
      </c>
      <c r="J20" s="94"/>
      <c r="K20" s="119"/>
      <c r="L20" s="33"/>
      <c r="M20" s="97">
        <f aca="true" t="shared" si="11" ref="M19:M22">L20-J20</f>
        <v>0</v>
      </c>
      <c r="N20" s="99" t="e">
        <f t="shared" si="3"/>
        <v>#DIV/0!</v>
      </c>
      <c r="O20" s="97">
        <f t="shared" si="4"/>
        <v>0</v>
      </c>
      <c r="P20" s="99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16" ht="36.75" customHeight="1">
      <c r="A21" s="93"/>
      <c r="B21" s="94"/>
      <c r="C21" s="106"/>
      <c r="D21" s="33"/>
      <c r="E21" s="94"/>
      <c r="F21" s="101"/>
      <c r="G21" s="107">
        <f t="shared" si="8"/>
        <v>0</v>
      </c>
      <c r="H21" s="100" t="e">
        <f t="shared" si="9"/>
        <v>#DIV/0!</v>
      </c>
      <c r="I21" s="94" t="s">
        <v>159</v>
      </c>
      <c r="J21" s="33">
        <v>210</v>
      </c>
      <c r="K21" s="119">
        <v>177</v>
      </c>
      <c r="L21" s="33">
        <v>213</v>
      </c>
      <c r="M21" s="94">
        <f t="shared" si="11"/>
        <v>3</v>
      </c>
      <c r="N21" s="95">
        <f t="shared" si="3"/>
        <v>1.43</v>
      </c>
      <c r="O21" s="94">
        <f t="shared" si="4"/>
        <v>36</v>
      </c>
      <c r="P21" s="95">
        <f t="shared" si="10"/>
        <v>20.34</v>
      </c>
    </row>
    <row r="22" spans="1:256" s="73" customFormat="1" ht="36.75" customHeight="1">
      <c r="A22" s="68" t="s">
        <v>160</v>
      </c>
      <c r="B22" s="59">
        <f>B19+B20</f>
        <v>220</v>
      </c>
      <c r="C22" s="59">
        <f>C19+C20</f>
        <v>185</v>
      </c>
      <c r="D22" s="14">
        <f>D19+D20</f>
        <v>220</v>
      </c>
      <c r="E22" s="59">
        <f>D22-B22</f>
        <v>0</v>
      </c>
      <c r="F22" s="104">
        <f>ROUND(E22/B22*100,2)</f>
        <v>0</v>
      </c>
      <c r="G22" s="59">
        <f t="shared" si="8"/>
        <v>35</v>
      </c>
      <c r="H22" s="105">
        <f t="shared" si="9"/>
        <v>18.92</v>
      </c>
      <c r="I22" s="59" t="s">
        <v>161</v>
      </c>
      <c r="J22" s="59">
        <f>J19+J20+J21</f>
        <v>220</v>
      </c>
      <c r="K22" s="59">
        <f>K19+K20+K21</f>
        <v>185</v>
      </c>
      <c r="L22" s="14">
        <f aca="true" t="shared" si="12" ref="J22:L22">L19+L20+L21</f>
        <v>220</v>
      </c>
      <c r="M22" s="59">
        <f t="shared" si="11"/>
        <v>0</v>
      </c>
      <c r="N22" s="104">
        <f t="shared" si="3"/>
        <v>0</v>
      </c>
      <c r="O22" s="59">
        <f t="shared" si="4"/>
        <v>35</v>
      </c>
      <c r="P22" s="104">
        <f t="shared" si="10"/>
        <v>18.92</v>
      </c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  <c r="IT22" s="120"/>
      <c r="IU22" s="120"/>
      <c r="IV22" s="120"/>
    </row>
    <row r="24" ht="20.25">
      <c r="D24" s="3"/>
    </row>
  </sheetData>
  <sheetProtection/>
  <mergeCells count="19">
    <mergeCell ref="A2:N2"/>
    <mergeCell ref="A3:D3"/>
    <mergeCell ref="M3:N3"/>
    <mergeCell ref="A4:H4"/>
    <mergeCell ref="I4:P4"/>
    <mergeCell ref="D5:H5"/>
    <mergeCell ref="L5:P5"/>
    <mergeCell ref="E6:F6"/>
    <mergeCell ref="G6:H6"/>
    <mergeCell ref="M6:N6"/>
    <mergeCell ref="O6:P6"/>
    <mergeCell ref="A5:A7"/>
    <mergeCell ref="B5:B7"/>
    <mergeCell ref="C5:C7"/>
    <mergeCell ref="D6:D7"/>
    <mergeCell ref="I5:I7"/>
    <mergeCell ref="J5:J7"/>
    <mergeCell ref="K5:K7"/>
    <mergeCell ref="L6:L7"/>
  </mergeCells>
  <printOptions horizontalCentered="1"/>
  <pageMargins left="0.51" right="0.47" top="0.7900000000000001" bottom="0.7900000000000001" header="0.51" footer="0.51"/>
  <pageSetup fitToHeight="1" fitToWidth="1"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Zeros="0" workbookViewId="0" topLeftCell="A1">
      <selection activeCell="L21" sqref="L21"/>
    </sheetView>
  </sheetViews>
  <sheetFormatPr defaultColWidth="9.00390625" defaultRowHeight="14.25"/>
  <cols>
    <col min="1" max="1" width="34.25390625" style="1" customWidth="1"/>
    <col min="2" max="2" width="13.625" style="1" customWidth="1"/>
    <col min="3" max="3" width="15.50390625" style="1" customWidth="1"/>
    <col min="4" max="4" width="14.75390625" style="3" customWidth="1"/>
    <col min="5" max="5" width="11.75390625" style="1" customWidth="1"/>
    <col min="6" max="6" width="10.875" style="1" customWidth="1"/>
    <col min="7" max="7" width="10.75390625" style="1" customWidth="1"/>
    <col min="8" max="8" width="11.125" style="1" customWidth="1"/>
    <col min="9" max="9" width="23.375" style="1" customWidth="1"/>
    <col min="10" max="10" width="13.875" style="52" customWidth="1"/>
    <col min="11" max="11" width="16.625" style="1" customWidth="1"/>
    <col min="12" max="12" width="14.125" style="4" customWidth="1"/>
    <col min="13" max="14" width="10.75390625" style="1" customWidth="1"/>
    <col min="15" max="15" width="10.375" style="1" customWidth="1"/>
    <col min="16" max="16" width="10.75390625" style="1" customWidth="1"/>
    <col min="17" max="253" width="9.00390625" style="1" customWidth="1"/>
    <col min="254" max="16384" width="9.00390625" style="53" customWidth="1"/>
  </cols>
  <sheetData>
    <row r="1" spans="1:2" ht="34.5" customHeight="1">
      <c r="A1" s="6" t="s">
        <v>162</v>
      </c>
      <c r="B1" s="7"/>
    </row>
    <row r="2" spans="1:16" ht="33" customHeight="1">
      <c r="A2" s="54" t="s">
        <v>163</v>
      </c>
      <c r="B2" s="54"/>
      <c r="C2" s="54"/>
      <c r="D2" s="8"/>
      <c r="E2" s="54"/>
      <c r="F2" s="54"/>
      <c r="G2" s="54"/>
      <c r="H2" s="54"/>
      <c r="I2" s="54"/>
      <c r="J2" s="54"/>
      <c r="K2" s="54"/>
      <c r="L2" s="8"/>
      <c r="M2" s="54"/>
      <c r="N2" s="54"/>
      <c r="O2" s="54"/>
      <c r="P2" s="54"/>
    </row>
    <row r="3" spans="1:16" ht="36" customHeight="1">
      <c r="A3" s="9" t="s">
        <v>132</v>
      </c>
      <c r="B3" s="9"/>
      <c r="C3" s="9"/>
      <c r="D3" s="10"/>
      <c r="E3" s="55"/>
      <c r="F3" s="55"/>
      <c r="G3" s="55"/>
      <c r="H3" s="55"/>
      <c r="I3" s="55"/>
      <c r="J3" s="69"/>
      <c r="K3" s="55"/>
      <c r="L3" s="41" t="s">
        <v>9</v>
      </c>
      <c r="M3" s="41"/>
      <c r="N3" s="41"/>
      <c r="O3" s="41"/>
      <c r="P3" s="41"/>
    </row>
    <row r="4" spans="1:16" ht="36.75" customHeight="1">
      <c r="A4" s="56" t="s">
        <v>164</v>
      </c>
      <c r="B4" s="57"/>
      <c r="C4" s="57"/>
      <c r="D4" s="12"/>
      <c r="E4" s="57"/>
      <c r="F4" s="57"/>
      <c r="G4" s="57"/>
      <c r="H4" s="57"/>
      <c r="I4" s="56" t="s">
        <v>134</v>
      </c>
      <c r="J4" s="70"/>
      <c r="K4" s="70"/>
      <c r="L4" s="42"/>
      <c r="M4" s="70"/>
      <c r="N4" s="70"/>
      <c r="O4" s="70"/>
      <c r="P4" s="71"/>
    </row>
    <row r="5" spans="1:16" ht="36.75" customHeight="1">
      <c r="A5" s="58" t="s">
        <v>135</v>
      </c>
      <c r="B5" s="59" t="s">
        <v>136</v>
      </c>
      <c r="C5" s="59" t="s">
        <v>137</v>
      </c>
      <c r="D5" s="15" t="s">
        <v>15</v>
      </c>
      <c r="E5" s="16"/>
      <c r="F5" s="16"/>
      <c r="G5" s="16"/>
      <c r="H5" s="16"/>
      <c r="I5" s="59" t="s">
        <v>135</v>
      </c>
      <c r="J5" s="59" t="s">
        <v>136</v>
      </c>
      <c r="K5" s="59" t="s">
        <v>137</v>
      </c>
      <c r="L5" s="44" t="s">
        <v>15</v>
      </c>
      <c r="M5" s="44"/>
      <c r="N5" s="44"/>
      <c r="O5" s="44"/>
      <c r="P5" s="44"/>
    </row>
    <row r="6" spans="1:16" ht="36.75" customHeight="1">
      <c r="A6" s="60"/>
      <c r="B6" s="59"/>
      <c r="C6" s="59"/>
      <c r="D6" s="18" t="s">
        <v>17</v>
      </c>
      <c r="E6" s="15" t="s">
        <v>18</v>
      </c>
      <c r="F6" s="19"/>
      <c r="G6" s="15" t="s">
        <v>19</v>
      </c>
      <c r="H6" s="16"/>
      <c r="I6" s="59"/>
      <c r="J6" s="59"/>
      <c r="K6" s="59"/>
      <c r="L6" s="45" t="s">
        <v>17</v>
      </c>
      <c r="M6" s="44" t="s">
        <v>18</v>
      </c>
      <c r="N6" s="44"/>
      <c r="O6" s="44" t="s">
        <v>19</v>
      </c>
      <c r="P6" s="44"/>
    </row>
    <row r="7" spans="1:16" ht="36.75" customHeight="1">
      <c r="A7" s="61"/>
      <c r="B7" s="59"/>
      <c r="C7" s="59"/>
      <c r="D7" s="21"/>
      <c r="E7" s="22" t="s">
        <v>20</v>
      </c>
      <c r="F7" s="22" t="s">
        <v>21</v>
      </c>
      <c r="G7" s="22" t="s">
        <v>20</v>
      </c>
      <c r="H7" s="23" t="s">
        <v>21</v>
      </c>
      <c r="I7" s="59"/>
      <c r="J7" s="59"/>
      <c r="K7" s="59"/>
      <c r="L7" s="45"/>
      <c r="M7" s="44" t="s">
        <v>20</v>
      </c>
      <c r="N7" s="44" t="s">
        <v>21</v>
      </c>
      <c r="O7" s="44" t="s">
        <v>20</v>
      </c>
      <c r="P7" s="44" t="s">
        <v>21</v>
      </c>
    </row>
    <row r="8" spans="1:16" ht="36.75" customHeight="1">
      <c r="A8" s="24" t="s">
        <v>165</v>
      </c>
      <c r="B8" s="25">
        <v>1262</v>
      </c>
      <c r="C8" s="62">
        <v>1112.64</v>
      </c>
      <c r="D8" s="25">
        <v>1263</v>
      </c>
      <c r="E8" s="62">
        <f aca="true" t="shared" si="0" ref="E8:E15">D8-B8</f>
        <v>1</v>
      </c>
      <c r="F8" s="26">
        <f aca="true" t="shared" si="1" ref="F8:F15">ROUND(E8/B8*100,2)</f>
        <v>0.08</v>
      </c>
      <c r="G8" s="62">
        <f aca="true" t="shared" si="2" ref="G8:G15">D8-C8</f>
        <v>150.3599999999999</v>
      </c>
      <c r="H8" s="26">
        <f aca="true" t="shared" si="3" ref="H8:H15">ROUND(G8/C8*100,2)</f>
        <v>13.51</v>
      </c>
      <c r="I8" s="46" t="s">
        <v>166</v>
      </c>
      <c r="J8" s="47">
        <v>3591</v>
      </c>
      <c r="K8" s="62">
        <v>3420.64</v>
      </c>
      <c r="L8" s="25">
        <v>3591</v>
      </c>
      <c r="M8" s="62">
        <f>L8-J8</f>
        <v>0</v>
      </c>
      <c r="N8" s="26">
        <f>ROUND(M8/J8*100,2)</f>
        <v>0</v>
      </c>
      <c r="O8" s="62">
        <f>L8-K8</f>
        <v>170.36000000000013</v>
      </c>
      <c r="P8" s="26">
        <f>ROUND(O8/K8*100,2)</f>
        <v>4.98</v>
      </c>
    </row>
    <row r="9" spans="1:16" ht="36.75" customHeight="1">
      <c r="A9" s="27" t="s">
        <v>167</v>
      </c>
      <c r="B9" s="25">
        <v>33</v>
      </c>
      <c r="C9" s="62">
        <v>30.38</v>
      </c>
      <c r="D9" s="25">
        <v>17</v>
      </c>
      <c r="E9" s="62">
        <f t="shared" si="0"/>
        <v>-16</v>
      </c>
      <c r="F9" s="26">
        <f t="shared" si="1"/>
        <v>-48.48</v>
      </c>
      <c r="G9" s="62">
        <f t="shared" si="2"/>
        <v>-13.379999999999999</v>
      </c>
      <c r="H9" s="26">
        <f t="shared" si="3"/>
        <v>-44.04</v>
      </c>
      <c r="I9" s="46" t="s">
        <v>168</v>
      </c>
      <c r="J9" s="25">
        <v>199</v>
      </c>
      <c r="K9" s="62">
        <v>156.56</v>
      </c>
      <c r="L9" s="25">
        <v>199</v>
      </c>
      <c r="M9" s="62">
        <f>L9-J9</f>
        <v>0</v>
      </c>
      <c r="N9" s="26">
        <f>ROUND(M9/J9*100,2)</f>
        <v>0</v>
      </c>
      <c r="O9" s="62">
        <f>L9-K9</f>
        <v>42.44</v>
      </c>
      <c r="P9" s="26">
        <f>ROUND(O9/K9*100,2)</f>
        <v>27.11</v>
      </c>
    </row>
    <row r="10" spans="1:16" ht="36.75" customHeight="1">
      <c r="A10" s="28" t="s">
        <v>169</v>
      </c>
      <c r="B10" s="25">
        <v>50</v>
      </c>
      <c r="C10" s="62">
        <v>49.58</v>
      </c>
      <c r="D10" s="25">
        <v>55</v>
      </c>
      <c r="E10" s="62">
        <f t="shared" si="0"/>
        <v>5</v>
      </c>
      <c r="F10" s="26">
        <f t="shared" si="1"/>
        <v>10</v>
      </c>
      <c r="G10" s="62">
        <f t="shared" si="2"/>
        <v>5.420000000000002</v>
      </c>
      <c r="H10" s="26">
        <f t="shared" si="3"/>
        <v>10.93</v>
      </c>
      <c r="I10" s="46" t="s">
        <v>170</v>
      </c>
      <c r="J10" s="33">
        <v>164</v>
      </c>
      <c r="K10" s="62">
        <v>151.57</v>
      </c>
      <c r="L10" s="25">
        <v>164</v>
      </c>
      <c r="M10" s="62">
        <f>L10-J10</f>
        <v>0</v>
      </c>
      <c r="N10" s="26">
        <f>ROUND(M10/J10*100,2)</f>
        <v>0</v>
      </c>
      <c r="O10" s="62">
        <f>L10-K10</f>
        <v>12.430000000000007</v>
      </c>
      <c r="P10" s="26">
        <f>ROUND(O10/K10*100,2)</f>
        <v>8.2</v>
      </c>
    </row>
    <row r="11" spans="1:16" ht="36.75" customHeight="1">
      <c r="A11" s="28" t="s">
        <v>171</v>
      </c>
      <c r="B11" s="25">
        <v>4207</v>
      </c>
      <c r="C11" s="62">
        <v>3704.08</v>
      </c>
      <c r="D11" s="25">
        <v>4207</v>
      </c>
      <c r="E11" s="62">
        <f t="shared" si="0"/>
        <v>0</v>
      </c>
      <c r="F11" s="26">
        <f t="shared" si="1"/>
        <v>0</v>
      </c>
      <c r="G11" s="62">
        <f t="shared" si="2"/>
        <v>502.9200000000001</v>
      </c>
      <c r="H11" s="26">
        <f t="shared" si="3"/>
        <v>13.58</v>
      </c>
      <c r="I11" s="46" t="s">
        <v>172</v>
      </c>
      <c r="J11" s="25">
        <v>5</v>
      </c>
      <c r="K11" s="62">
        <v>5.33</v>
      </c>
      <c r="L11" s="25">
        <v>5</v>
      </c>
      <c r="M11" s="62">
        <f>L11-J11</f>
        <v>0</v>
      </c>
      <c r="N11" s="26">
        <f>ROUND(M11/J11*100,2)</f>
        <v>0</v>
      </c>
      <c r="O11" s="62">
        <f>L11-K11</f>
        <v>-0.33000000000000007</v>
      </c>
      <c r="P11" s="26">
        <f>ROUND(O11/K11*100,2)</f>
        <v>-6.19</v>
      </c>
    </row>
    <row r="12" spans="1:16" ht="36.75" customHeight="1">
      <c r="A12" s="28" t="s">
        <v>173</v>
      </c>
      <c r="B12" s="25">
        <v>4002</v>
      </c>
      <c r="C12" s="62">
        <v>3406.49</v>
      </c>
      <c r="D12" s="25">
        <v>3839</v>
      </c>
      <c r="E12" s="62">
        <f t="shared" si="0"/>
        <v>-163</v>
      </c>
      <c r="F12" s="26">
        <f t="shared" si="1"/>
        <v>-4.07</v>
      </c>
      <c r="G12" s="62">
        <f t="shared" si="2"/>
        <v>432.5100000000002</v>
      </c>
      <c r="H12" s="26">
        <f t="shared" si="3"/>
        <v>12.7</v>
      </c>
      <c r="I12" s="46"/>
      <c r="J12" s="62"/>
      <c r="K12" s="62"/>
      <c r="L12" s="25"/>
      <c r="M12" s="62"/>
      <c r="N12" s="26"/>
      <c r="O12" s="62"/>
      <c r="P12" s="26"/>
    </row>
    <row r="13" spans="1:16" ht="36.75" customHeight="1">
      <c r="A13" s="28" t="s">
        <v>174</v>
      </c>
      <c r="B13" s="25">
        <v>205</v>
      </c>
      <c r="C13" s="62">
        <v>146.01</v>
      </c>
      <c r="D13" s="25">
        <v>205</v>
      </c>
      <c r="E13" s="62">
        <f t="shared" si="0"/>
        <v>0</v>
      </c>
      <c r="F13" s="26">
        <f t="shared" si="1"/>
        <v>0</v>
      </c>
      <c r="G13" s="62">
        <f t="shared" si="2"/>
        <v>58.99000000000001</v>
      </c>
      <c r="H13" s="26">
        <f t="shared" si="3"/>
        <v>40.4</v>
      </c>
      <c r="I13" s="46"/>
      <c r="J13" s="62"/>
      <c r="K13" s="62"/>
      <c r="L13" s="25"/>
      <c r="M13" s="62"/>
      <c r="N13" s="26"/>
      <c r="O13" s="62"/>
      <c r="P13" s="26"/>
    </row>
    <row r="14" spans="1:16" ht="36.75" customHeight="1">
      <c r="A14" s="28" t="s">
        <v>175</v>
      </c>
      <c r="B14" s="25">
        <v>79</v>
      </c>
      <c r="C14" s="62">
        <v>200.19</v>
      </c>
      <c r="D14" s="25">
        <v>92</v>
      </c>
      <c r="E14" s="62">
        <f t="shared" si="0"/>
        <v>13</v>
      </c>
      <c r="F14" s="26">
        <f t="shared" si="1"/>
        <v>16.46</v>
      </c>
      <c r="G14" s="62">
        <f t="shared" si="2"/>
        <v>-108.19</v>
      </c>
      <c r="H14" s="26">
        <f t="shared" si="3"/>
        <v>-54.04</v>
      </c>
      <c r="I14" s="46"/>
      <c r="J14" s="62"/>
      <c r="K14" s="62"/>
      <c r="L14" s="25"/>
      <c r="M14" s="62"/>
      <c r="N14" s="26"/>
      <c r="O14" s="62"/>
      <c r="P14" s="26"/>
    </row>
    <row r="15" spans="1:16" ht="36.75" customHeight="1">
      <c r="A15" s="28" t="s">
        <v>176</v>
      </c>
      <c r="B15" s="25">
        <v>8</v>
      </c>
      <c r="C15" s="62">
        <v>5.62</v>
      </c>
      <c r="D15" s="25">
        <v>8</v>
      </c>
      <c r="E15" s="62">
        <f t="shared" si="0"/>
        <v>0</v>
      </c>
      <c r="F15" s="26">
        <f t="shared" si="1"/>
        <v>0</v>
      </c>
      <c r="G15" s="62">
        <f t="shared" si="2"/>
        <v>2.38</v>
      </c>
      <c r="H15" s="26">
        <f t="shared" si="3"/>
        <v>42.35</v>
      </c>
      <c r="I15" s="46"/>
      <c r="J15" s="62"/>
      <c r="K15" s="62"/>
      <c r="L15" s="25"/>
      <c r="M15" s="62"/>
      <c r="N15" s="26"/>
      <c r="O15" s="62"/>
      <c r="P15" s="26"/>
    </row>
    <row r="16" spans="1:253" s="2" customFormat="1" ht="36.75" customHeight="1">
      <c r="A16" s="29" t="s">
        <v>156</v>
      </c>
      <c r="B16" s="63">
        <f>SUM(B8:B11,B14:B15)</f>
        <v>5639</v>
      </c>
      <c r="C16" s="63">
        <f>SUM(C8:C11,C14:C15)</f>
        <v>5102.49</v>
      </c>
      <c r="D16" s="30">
        <f>SUM(D8:D11,D14:D15)</f>
        <v>5642</v>
      </c>
      <c r="E16" s="63">
        <f aca="true" t="shared" si="4" ref="E15:E21">D16-B16</f>
        <v>3</v>
      </c>
      <c r="F16" s="31">
        <f aca="true" t="shared" si="5" ref="F15:F21">ROUND(E16/B16*100,2)</f>
        <v>0.05</v>
      </c>
      <c r="G16" s="63">
        <f aca="true" t="shared" si="6" ref="G15:G21">D16-C16</f>
        <v>539.5100000000002</v>
      </c>
      <c r="H16" s="31">
        <f aca="true" t="shared" si="7" ref="H15:H21">ROUND(G16/C16*100,2)</f>
        <v>10.57</v>
      </c>
      <c r="I16" s="48" t="s">
        <v>157</v>
      </c>
      <c r="J16" s="63">
        <f aca="true" t="shared" si="8" ref="J16:L16">SUM(J8:J11)</f>
        <v>3959</v>
      </c>
      <c r="K16" s="63">
        <f t="shared" si="8"/>
        <v>3734.1</v>
      </c>
      <c r="L16" s="30">
        <f t="shared" si="8"/>
        <v>3959</v>
      </c>
      <c r="M16" s="63">
        <f aca="true" t="shared" si="9" ref="M16:M21">L16-J16</f>
        <v>0</v>
      </c>
      <c r="N16" s="31">
        <f aca="true" t="shared" si="10" ref="N16:N21">ROUND(M16/J16*100,2)</f>
        <v>0</v>
      </c>
      <c r="O16" s="63">
        <f aca="true" t="shared" si="11" ref="O16:O21">L16-K16</f>
        <v>224.9000000000001</v>
      </c>
      <c r="P16" s="31">
        <f aca="true" t="shared" si="12" ref="P16:P21">ROUND(O16/K16*100,2)</f>
        <v>6.02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</row>
    <row r="17" spans="1:16" ht="36.75" customHeight="1">
      <c r="A17" s="32"/>
      <c r="B17" s="64"/>
      <c r="C17" s="34"/>
      <c r="D17" s="25"/>
      <c r="E17" s="62"/>
      <c r="F17" s="26"/>
      <c r="G17" s="62"/>
      <c r="H17" s="26"/>
      <c r="I17" s="49"/>
      <c r="J17" s="62"/>
      <c r="K17" s="62"/>
      <c r="L17" s="25"/>
      <c r="M17" s="62"/>
      <c r="N17" s="26"/>
      <c r="O17" s="62"/>
      <c r="P17" s="26"/>
    </row>
    <row r="18" spans="1:16" ht="36.75" customHeight="1">
      <c r="A18" s="32"/>
      <c r="B18" s="64"/>
      <c r="C18" s="34"/>
      <c r="D18" s="25"/>
      <c r="E18" s="62"/>
      <c r="F18" s="26"/>
      <c r="G18" s="62"/>
      <c r="H18" s="26"/>
      <c r="I18" s="49"/>
      <c r="J18" s="62"/>
      <c r="K18" s="62"/>
      <c r="L18" s="25"/>
      <c r="M18" s="62"/>
      <c r="N18" s="26"/>
      <c r="O18" s="62"/>
      <c r="P18" s="26"/>
    </row>
    <row r="19" spans="1:16" ht="36.75" customHeight="1">
      <c r="A19" s="65" t="s">
        <v>177</v>
      </c>
      <c r="B19" s="25">
        <v>10949</v>
      </c>
      <c r="C19" s="66">
        <v>9396.64</v>
      </c>
      <c r="D19" s="25">
        <v>10765</v>
      </c>
      <c r="E19" s="62">
        <f t="shared" si="4"/>
        <v>-184</v>
      </c>
      <c r="F19" s="26">
        <f t="shared" si="5"/>
        <v>-1.68</v>
      </c>
      <c r="G19" s="62">
        <f>D19-C19</f>
        <v>1368.3600000000006</v>
      </c>
      <c r="H19" s="26">
        <f>ROUND(G19/C19*100,2)</f>
        <v>14.56</v>
      </c>
      <c r="I19" s="49" t="s">
        <v>178</v>
      </c>
      <c r="J19" s="25">
        <v>1680</v>
      </c>
      <c r="K19" s="66">
        <v>1368.4</v>
      </c>
      <c r="L19" s="25">
        <v>1682</v>
      </c>
      <c r="M19" s="62">
        <f t="shared" si="9"/>
        <v>2</v>
      </c>
      <c r="N19" s="26">
        <f t="shared" si="10"/>
        <v>0.12</v>
      </c>
      <c r="O19" s="62">
        <f t="shared" si="11"/>
        <v>313.5999999999999</v>
      </c>
      <c r="P19" s="26">
        <f t="shared" si="12"/>
        <v>22.92</v>
      </c>
    </row>
    <row r="20" spans="1:16" ht="36.75" customHeight="1">
      <c r="A20" s="65"/>
      <c r="B20" s="64"/>
      <c r="C20" s="66"/>
      <c r="D20" s="25"/>
      <c r="E20" s="67">
        <f t="shared" si="4"/>
        <v>0</v>
      </c>
      <c r="F20" s="37" t="e">
        <f t="shared" si="5"/>
        <v>#DIV/0!</v>
      </c>
      <c r="G20" s="67">
        <f t="shared" si="6"/>
        <v>0</v>
      </c>
      <c r="H20" s="37" t="e">
        <f t="shared" si="7"/>
        <v>#DIV/0!</v>
      </c>
      <c r="I20" s="49" t="s">
        <v>179</v>
      </c>
      <c r="J20" s="25">
        <v>12629</v>
      </c>
      <c r="K20" s="66">
        <v>10765.04</v>
      </c>
      <c r="L20" s="25">
        <v>12448</v>
      </c>
      <c r="M20" s="62">
        <f t="shared" si="9"/>
        <v>-181</v>
      </c>
      <c r="N20" s="26">
        <f t="shared" si="10"/>
        <v>-1.43</v>
      </c>
      <c r="O20" s="62">
        <f t="shared" si="11"/>
        <v>1682.9599999999991</v>
      </c>
      <c r="P20" s="26">
        <f t="shared" si="12"/>
        <v>15.63</v>
      </c>
    </row>
    <row r="21" spans="1:253" s="2" customFormat="1" ht="36.75" customHeight="1">
      <c r="A21" s="68" t="s">
        <v>160</v>
      </c>
      <c r="B21" s="63">
        <f>B16+B17-B18+B19</f>
        <v>16588</v>
      </c>
      <c r="C21" s="63">
        <f>C16+C17-C18+C19</f>
        <v>14499.13</v>
      </c>
      <c r="D21" s="30">
        <f>D16+D17-D18+D19</f>
        <v>16407</v>
      </c>
      <c r="E21" s="63">
        <f t="shared" si="4"/>
        <v>-181</v>
      </c>
      <c r="F21" s="31">
        <f t="shared" si="5"/>
        <v>-1.09</v>
      </c>
      <c r="G21" s="63">
        <f t="shared" si="6"/>
        <v>1907.8700000000008</v>
      </c>
      <c r="H21" s="31">
        <f t="shared" si="7"/>
        <v>13.16</v>
      </c>
      <c r="I21" s="63" t="s">
        <v>161</v>
      </c>
      <c r="J21" s="63">
        <f aca="true" t="shared" si="13" ref="J21:L21">J16+J20</f>
        <v>16588</v>
      </c>
      <c r="K21" s="63">
        <f t="shared" si="13"/>
        <v>14499.140000000001</v>
      </c>
      <c r="L21" s="30">
        <f t="shared" si="13"/>
        <v>16407</v>
      </c>
      <c r="M21" s="63">
        <f t="shared" si="9"/>
        <v>-181</v>
      </c>
      <c r="N21" s="31">
        <f t="shared" si="10"/>
        <v>-1.09</v>
      </c>
      <c r="O21" s="63">
        <f t="shared" si="11"/>
        <v>1907.8599999999988</v>
      </c>
      <c r="P21" s="31">
        <f t="shared" si="12"/>
        <v>13.16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</row>
  </sheetData>
  <sheetProtection/>
  <mergeCells count="19">
    <mergeCell ref="A2:P2"/>
    <mergeCell ref="A3:C3"/>
    <mergeCell ref="L3:P3"/>
    <mergeCell ref="A4:H4"/>
    <mergeCell ref="I4:P4"/>
    <mergeCell ref="D5:H5"/>
    <mergeCell ref="L5:P5"/>
    <mergeCell ref="E6:F6"/>
    <mergeCell ref="G6:H6"/>
    <mergeCell ref="M6:N6"/>
    <mergeCell ref="O6:P6"/>
    <mergeCell ref="A5:A7"/>
    <mergeCell ref="B5:B7"/>
    <mergeCell ref="C5:C7"/>
    <mergeCell ref="D6:D7"/>
    <mergeCell ref="I5:I7"/>
    <mergeCell ref="J5:J7"/>
    <mergeCell ref="K5:K7"/>
    <mergeCell ref="L6:L7"/>
  </mergeCells>
  <printOptions horizontalCentered="1"/>
  <pageMargins left="0.55" right="0.35" top="0.7900000000000001" bottom="0.7900000000000001" header="0.51" footer="0.51"/>
  <pageSetup fitToHeight="1" fitToWidth="1" horizontalDpi="600" verticalDpi="6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Zeros="0" zoomScaleSheetLayoutView="100" workbookViewId="0" topLeftCell="A13">
      <selection activeCell="N19" sqref="N19"/>
    </sheetView>
  </sheetViews>
  <sheetFormatPr defaultColWidth="9.00390625" defaultRowHeight="14.25"/>
  <cols>
    <col min="1" max="1" width="35.375" style="3" customWidth="1"/>
    <col min="2" max="2" width="13.625" style="3" customWidth="1"/>
    <col min="3" max="3" width="15.50390625" style="3" customWidth="1"/>
    <col min="4" max="4" width="14.75390625" style="3" customWidth="1"/>
    <col min="5" max="5" width="11.75390625" style="3" customWidth="1"/>
    <col min="6" max="6" width="10.875" style="3" customWidth="1"/>
    <col min="7" max="7" width="10.75390625" style="3" customWidth="1"/>
    <col min="8" max="8" width="11.125" style="3" customWidth="1"/>
    <col min="9" max="9" width="24.625" style="3" customWidth="1"/>
    <col min="10" max="10" width="13.875" style="4" customWidth="1"/>
    <col min="11" max="11" width="16.625" style="3" customWidth="1"/>
    <col min="12" max="12" width="14.125" style="4" customWidth="1"/>
    <col min="13" max="14" width="10.75390625" style="3" customWidth="1"/>
    <col min="15" max="15" width="10.375" style="3" customWidth="1"/>
    <col min="16" max="16" width="10.75390625" style="3" customWidth="1"/>
    <col min="17" max="253" width="9.00390625" style="3" customWidth="1"/>
    <col min="254" max="16384" width="9.00390625" style="5" customWidth="1"/>
  </cols>
  <sheetData>
    <row r="1" spans="1:256" s="1" customFormat="1" ht="25.5" customHeight="1">
      <c r="A1" s="6" t="s">
        <v>180</v>
      </c>
      <c r="B1" s="7"/>
      <c r="C1" s="3"/>
      <c r="D1" s="3"/>
      <c r="E1" s="3"/>
      <c r="F1" s="3"/>
      <c r="G1" s="3"/>
      <c r="H1" s="3"/>
      <c r="I1" s="3"/>
      <c r="J1" s="4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5"/>
      <c r="IU1" s="5"/>
      <c r="IV1" s="5"/>
    </row>
    <row r="2" spans="1:256" s="1" customFormat="1" ht="40.5" customHeight="1">
      <c r="A2" s="8" t="s">
        <v>181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5"/>
      <c r="IU2" s="5"/>
      <c r="IV2" s="5"/>
    </row>
    <row r="3" spans="1:256" s="1" customFormat="1" ht="25.5" customHeight="1">
      <c r="A3" s="9" t="s">
        <v>132</v>
      </c>
      <c r="B3" s="9"/>
      <c r="C3" s="9"/>
      <c r="D3" s="10"/>
      <c r="E3" s="10"/>
      <c r="F3" s="10"/>
      <c r="G3" s="10"/>
      <c r="H3" s="10"/>
      <c r="I3" s="10"/>
      <c r="J3" s="40"/>
      <c r="K3" s="10"/>
      <c r="L3" s="41" t="s">
        <v>9</v>
      </c>
      <c r="M3" s="41"/>
      <c r="N3" s="41"/>
      <c r="O3" s="41"/>
      <c r="P3" s="4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5"/>
      <c r="IU3" s="5"/>
      <c r="IV3" s="5"/>
    </row>
    <row r="4" spans="1:256" s="1" customFormat="1" ht="36.75" customHeight="1">
      <c r="A4" s="11" t="s">
        <v>164</v>
      </c>
      <c r="B4" s="12"/>
      <c r="C4" s="12"/>
      <c r="D4" s="12"/>
      <c r="E4" s="12"/>
      <c r="F4" s="12"/>
      <c r="G4" s="12"/>
      <c r="H4" s="12"/>
      <c r="I4" s="11" t="s">
        <v>134</v>
      </c>
      <c r="J4" s="42"/>
      <c r="K4" s="42"/>
      <c r="L4" s="42"/>
      <c r="M4" s="42"/>
      <c r="N4" s="42"/>
      <c r="O4" s="42"/>
      <c r="P4" s="4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5"/>
      <c r="IU4" s="5"/>
      <c r="IV4" s="5"/>
    </row>
    <row r="5" spans="1:256" s="1" customFormat="1" ht="36.75" customHeight="1">
      <c r="A5" s="13" t="s">
        <v>135</v>
      </c>
      <c r="B5" s="14" t="s">
        <v>136</v>
      </c>
      <c r="C5" s="14" t="s">
        <v>137</v>
      </c>
      <c r="D5" s="15" t="s">
        <v>15</v>
      </c>
      <c r="E5" s="16"/>
      <c r="F5" s="16"/>
      <c r="G5" s="16"/>
      <c r="H5" s="16"/>
      <c r="I5" s="14" t="s">
        <v>135</v>
      </c>
      <c r="J5" s="14" t="s">
        <v>136</v>
      </c>
      <c r="K5" s="14" t="s">
        <v>137</v>
      </c>
      <c r="L5" s="44" t="s">
        <v>15</v>
      </c>
      <c r="M5" s="44"/>
      <c r="N5" s="44"/>
      <c r="O5" s="44"/>
      <c r="P5" s="4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5"/>
      <c r="IU5" s="5"/>
      <c r="IV5" s="5"/>
    </row>
    <row r="6" spans="1:256" s="1" customFormat="1" ht="36.75" customHeight="1">
      <c r="A6" s="17"/>
      <c r="B6" s="14"/>
      <c r="C6" s="14"/>
      <c r="D6" s="18" t="s">
        <v>17</v>
      </c>
      <c r="E6" s="15" t="s">
        <v>18</v>
      </c>
      <c r="F6" s="19"/>
      <c r="G6" s="15" t="s">
        <v>19</v>
      </c>
      <c r="H6" s="16"/>
      <c r="I6" s="14"/>
      <c r="J6" s="14"/>
      <c r="K6" s="14"/>
      <c r="L6" s="45" t="s">
        <v>17</v>
      </c>
      <c r="M6" s="44" t="s">
        <v>18</v>
      </c>
      <c r="N6" s="44"/>
      <c r="O6" s="44" t="s">
        <v>19</v>
      </c>
      <c r="P6" s="4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5"/>
      <c r="IU6" s="5"/>
      <c r="IV6" s="5"/>
    </row>
    <row r="7" spans="1:256" s="1" customFormat="1" ht="36.75" customHeight="1">
      <c r="A7" s="20"/>
      <c r="B7" s="14"/>
      <c r="C7" s="14"/>
      <c r="D7" s="21"/>
      <c r="E7" s="22" t="s">
        <v>20</v>
      </c>
      <c r="F7" s="22" t="s">
        <v>21</v>
      </c>
      <c r="G7" s="22" t="s">
        <v>20</v>
      </c>
      <c r="H7" s="23" t="s">
        <v>21</v>
      </c>
      <c r="I7" s="14"/>
      <c r="J7" s="14"/>
      <c r="K7" s="14"/>
      <c r="L7" s="45"/>
      <c r="M7" s="44" t="s">
        <v>20</v>
      </c>
      <c r="N7" s="44" t="s">
        <v>21</v>
      </c>
      <c r="O7" s="44" t="s">
        <v>20</v>
      </c>
      <c r="P7" s="44" t="s">
        <v>21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5"/>
      <c r="IU7" s="5"/>
      <c r="IV7" s="5"/>
    </row>
    <row r="8" spans="1:256" s="1" customFormat="1" ht="36.75" customHeight="1">
      <c r="A8" s="24" t="s">
        <v>165</v>
      </c>
      <c r="B8" s="25">
        <v>7548</v>
      </c>
      <c r="C8" s="25">
        <v>7419.27</v>
      </c>
      <c r="D8" s="25">
        <v>7372</v>
      </c>
      <c r="E8" s="25">
        <f>D8-B8</f>
        <v>-176</v>
      </c>
      <c r="F8" s="26">
        <f>ROUND(E8/B8*100,2)</f>
        <v>-2.33</v>
      </c>
      <c r="G8" s="25">
        <f>D8-C8</f>
        <v>-47.27000000000044</v>
      </c>
      <c r="H8" s="26">
        <f>ROUND(G8/C8*100,2)</f>
        <v>-0.64</v>
      </c>
      <c r="I8" s="46" t="s">
        <v>166</v>
      </c>
      <c r="J8" s="47">
        <v>12226</v>
      </c>
      <c r="K8" s="25">
        <v>11311.82</v>
      </c>
      <c r="L8" s="25">
        <v>12226</v>
      </c>
      <c r="M8" s="25">
        <f>L8-J8</f>
        <v>0</v>
      </c>
      <c r="N8" s="26">
        <f>ROUND(M8/J8*100,2)</f>
        <v>0</v>
      </c>
      <c r="O8" s="25">
        <f>L8-K8</f>
        <v>914.1800000000003</v>
      </c>
      <c r="P8" s="26">
        <f>ROUND(O8/K8*100,2)</f>
        <v>8.08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5"/>
      <c r="IU8" s="5"/>
      <c r="IV8" s="5"/>
    </row>
    <row r="9" spans="1:256" s="1" customFormat="1" ht="36.75" customHeight="1">
      <c r="A9" s="27" t="s">
        <v>167</v>
      </c>
      <c r="B9" s="25"/>
      <c r="C9" s="25"/>
      <c r="D9" s="25"/>
      <c r="E9" s="25">
        <f aca="true" t="shared" si="0" ref="E9:E15">D9-B9</f>
        <v>0</v>
      </c>
      <c r="F9" s="26"/>
      <c r="G9" s="25">
        <f aca="true" t="shared" si="1" ref="G9:G15">D9-C9</f>
        <v>0</v>
      </c>
      <c r="H9" s="26"/>
      <c r="I9" s="46" t="s">
        <v>168</v>
      </c>
      <c r="J9" s="25"/>
      <c r="K9" s="25"/>
      <c r="L9" s="25"/>
      <c r="M9" s="25"/>
      <c r="N9" s="26"/>
      <c r="O9" s="25"/>
      <c r="P9" s="26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5"/>
      <c r="IU9" s="5"/>
      <c r="IV9" s="5"/>
    </row>
    <row r="10" spans="1:256" s="1" customFormat="1" ht="36.75" customHeight="1">
      <c r="A10" s="28" t="s">
        <v>169</v>
      </c>
      <c r="B10" s="25">
        <v>20</v>
      </c>
      <c r="C10" s="25">
        <v>18.6</v>
      </c>
      <c r="D10" s="25">
        <v>12</v>
      </c>
      <c r="E10" s="25">
        <f t="shared" si="0"/>
        <v>-8</v>
      </c>
      <c r="F10" s="26">
        <f aca="true" t="shared" si="2" ref="F9:F15">ROUND(E10/B10*100,2)</f>
        <v>-40</v>
      </c>
      <c r="G10" s="25">
        <f t="shared" si="1"/>
        <v>-6.600000000000001</v>
      </c>
      <c r="H10" s="26">
        <f>ROUND(G10/C10*100,2)</f>
        <v>-35.48</v>
      </c>
      <c r="I10" s="46" t="s">
        <v>170</v>
      </c>
      <c r="J10" s="33">
        <v>50</v>
      </c>
      <c r="K10" s="25">
        <v>79</v>
      </c>
      <c r="L10" s="25">
        <v>60</v>
      </c>
      <c r="M10" s="25">
        <f>L10-J10</f>
        <v>10</v>
      </c>
      <c r="N10" s="26">
        <f>ROUND(M10/J10*100,2)</f>
        <v>20</v>
      </c>
      <c r="O10" s="25">
        <f>L10-K10</f>
        <v>-19</v>
      </c>
      <c r="P10" s="26">
        <f>ROUND(O10/K10*100,2)</f>
        <v>-24.05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5"/>
      <c r="IU10" s="5"/>
      <c r="IV10" s="5"/>
    </row>
    <row r="11" spans="1:256" s="1" customFormat="1" ht="36.75" customHeight="1">
      <c r="A11" s="28" t="s">
        <v>171</v>
      </c>
      <c r="B11" s="25">
        <v>6500</v>
      </c>
      <c r="C11" s="25">
        <v>6000</v>
      </c>
      <c r="D11" s="25">
        <f>4000+500</f>
        <v>4500</v>
      </c>
      <c r="E11" s="25">
        <f t="shared" si="0"/>
        <v>-2000</v>
      </c>
      <c r="F11" s="26">
        <f t="shared" si="2"/>
        <v>-30.77</v>
      </c>
      <c r="G11" s="25">
        <f t="shared" si="1"/>
        <v>-1500</v>
      </c>
      <c r="H11" s="26">
        <f>ROUND(G11/C11*100,2)</f>
        <v>-25</v>
      </c>
      <c r="I11" s="46" t="s">
        <v>172</v>
      </c>
      <c r="J11" s="25">
        <v>1892</v>
      </c>
      <c r="K11" s="25">
        <v>1709.15</v>
      </c>
      <c r="L11" s="25">
        <v>1441</v>
      </c>
      <c r="M11" s="25">
        <f>L11-J11</f>
        <v>-451</v>
      </c>
      <c r="N11" s="26">
        <f>ROUND(M11/J11*100,2)</f>
        <v>-23.84</v>
      </c>
      <c r="O11" s="25">
        <f>L11-K11</f>
        <v>-268.1500000000001</v>
      </c>
      <c r="P11" s="26">
        <f>ROUND(O11/K11*100,2)</f>
        <v>-15.69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5"/>
      <c r="IU11" s="5"/>
      <c r="IV11" s="5"/>
    </row>
    <row r="12" spans="1:256" s="1" customFormat="1" ht="36.75" customHeight="1">
      <c r="A12" s="28" t="s">
        <v>173</v>
      </c>
      <c r="B12" s="25">
        <v>6500</v>
      </c>
      <c r="C12" s="25">
        <v>6000</v>
      </c>
      <c r="D12" s="25">
        <v>4500</v>
      </c>
      <c r="E12" s="25">
        <f t="shared" si="0"/>
        <v>-2000</v>
      </c>
      <c r="F12" s="26">
        <f t="shared" si="2"/>
        <v>-30.77</v>
      </c>
      <c r="G12" s="25">
        <f t="shared" si="1"/>
        <v>-1500</v>
      </c>
      <c r="H12" s="26">
        <f>ROUND(G12/C12*100,2)</f>
        <v>-25</v>
      </c>
      <c r="I12" s="46"/>
      <c r="J12" s="33"/>
      <c r="K12" s="25"/>
      <c r="L12" s="25"/>
      <c r="M12" s="25"/>
      <c r="N12" s="26"/>
      <c r="O12" s="25"/>
      <c r="P12" s="26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5"/>
      <c r="IU12" s="5"/>
      <c r="IV12" s="5"/>
    </row>
    <row r="13" spans="1:256" s="1" customFormat="1" ht="36.75" customHeight="1">
      <c r="A13" s="28" t="s">
        <v>174</v>
      </c>
      <c r="B13" s="25"/>
      <c r="C13" s="25"/>
      <c r="D13" s="25"/>
      <c r="E13" s="25">
        <f t="shared" si="0"/>
        <v>0</v>
      </c>
      <c r="F13" s="26"/>
      <c r="G13" s="25">
        <f t="shared" si="1"/>
        <v>0</v>
      </c>
      <c r="H13" s="26"/>
      <c r="I13" s="46"/>
      <c r="J13" s="25"/>
      <c r="K13" s="25"/>
      <c r="L13" s="25"/>
      <c r="M13" s="25"/>
      <c r="N13" s="26"/>
      <c r="O13" s="25"/>
      <c r="P13" s="2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5"/>
      <c r="IU13" s="5"/>
      <c r="IV13" s="5"/>
    </row>
    <row r="14" spans="1:256" s="1" customFormat="1" ht="36.75" customHeight="1">
      <c r="A14" s="28" t="s">
        <v>175</v>
      </c>
      <c r="B14" s="25"/>
      <c r="C14" s="25">
        <v>119.18</v>
      </c>
      <c r="D14" s="25"/>
      <c r="E14" s="25">
        <f t="shared" si="0"/>
        <v>0</v>
      </c>
      <c r="F14" s="26"/>
      <c r="G14" s="25">
        <f t="shared" si="1"/>
        <v>-119.18</v>
      </c>
      <c r="H14" s="26">
        <f>ROUND(G14/C14*100,2)</f>
        <v>-100</v>
      </c>
      <c r="I14" s="46"/>
      <c r="J14" s="25"/>
      <c r="K14" s="25"/>
      <c r="L14" s="25"/>
      <c r="M14" s="25"/>
      <c r="N14" s="26"/>
      <c r="O14" s="25"/>
      <c r="P14" s="2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5"/>
      <c r="IU14" s="5"/>
      <c r="IV14" s="5"/>
    </row>
    <row r="15" spans="1:256" s="1" customFormat="1" ht="36.75" customHeight="1">
      <c r="A15" s="28" t="s">
        <v>176</v>
      </c>
      <c r="B15" s="25">
        <v>100</v>
      </c>
      <c r="C15" s="25">
        <v>168</v>
      </c>
      <c r="D15" s="25">
        <v>134</v>
      </c>
      <c r="E15" s="25">
        <f t="shared" si="0"/>
        <v>34</v>
      </c>
      <c r="F15" s="26">
        <f t="shared" si="2"/>
        <v>34</v>
      </c>
      <c r="G15" s="25">
        <f t="shared" si="1"/>
        <v>-34</v>
      </c>
      <c r="H15" s="26">
        <f>ROUND(G15/C15*100,2)</f>
        <v>-20.24</v>
      </c>
      <c r="I15" s="46"/>
      <c r="J15" s="25"/>
      <c r="K15" s="25"/>
      <c r="L15" s="25"/>
      <c r="M15" s="25"/>
      <c r="N15" s="26"/>
      <c r="O15" s="25"/>
      <c r="P15" s="26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5"/>
      <c r="IU15" s="5"/>
      <c r="IV15" s="5"/>
    </row>
    <row r="16" spans="1:256" s="2" customFormat="1" ht="36.75" customHeight="1">
      <c r="A16" s="29" t="s">
        <v>156</v>
      </c>
      <c r="B16" s="30">
        <f>SUM(B8:B11,B14:B15)</f>
        <v>14168</v>
      </c>
      <c r="C16" s="30">
        <f>SUM(C8:C11,C14:C15)</f>
        <v>13725.050000000001</v>
      </c>
      <c r="D16" s="30">
        <f>SUM(D8:D11,D14:D15)</f>
        <v>12018</v>
      </c>
      <c r="E16" s="30">
        <f aca="true" t="shared" si="3" ref="E15:E21">D16-B16</f>
        <v>-2150</v>
      </c>
      <c r="F16" s="31">
        <f aca="true" t="shared" si="4" ref="F15:F21">ROUND(E16/B16*100,2)</f>
        <v>-15.18</v>
      </c>
      <c r="G16" s="30">
        <f aca="true" t="shared" si="5" ref="G15:G21">D16-C16</f>
        <v>-1707.050000000001</v>
      </c>
      <c r="H16" s="31">
        <f aca="true" t="shared" si="6" ref="H15:H21">ROUND(G16/C16*100,2)</f>
        <v>-12.44</v>
      </c>
      <c r="I16" s="48" t="s">
        <v>157</v>
      </c>
      <c r="J16" s="30">
        <f aca="true" t="shared" si="7" ref="J16:L16">SUM(J8:J11)</f>
        <v>14168</v>
      </c>
      <c r="K16" s="30">
        <f t="shared" si="7"/>
        <v>13099.97</v>
      </c>
      <c r="L16" s="30">
        <f t="shared" si="7"/>
        <v>13727</v>
      </c>
      <c r="M16" s="30">
        <f aca="true" t="shared" si="8" ref="M16:M21">L16-J16</f>
        <v>-441</v>
      </c>
      <c r="N16" s="31">
        <f aca="true" t="shared" si="9" ref="N16:N21">ROUND(M16/J16*100,2)</f>
        <v>-3.11</v>
      </c>
      <c r="O16" s="30">
        <f aca="true" t="shared" si="10" ref="O16:O21">L16-K16</f>
        <v>627.0300000000007</v>
      </c>
      <c r="P16" s="31">
        <f aca="true" t="shared" si="11" ref="P16:P21">ROUND(O16/K16*100,2)</f>
        <v>4.79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1"/>
      <c r="IU16" s="51"/>
      <c r="IV16" s="51"/>
    </row>
    <row r="17" spans="1:256" s="1" customFormat="1" ht="36.75" customHeight="1">
      <c r="A17" s="32"/>
      <c r="B17" s="33"/>
      <c r="C17" s="34"/>
      <c r="D17" s="25"/>
      <c r="E17" s="25"/>
      <c r="F17" s="26"/>
      <c r="G17" s="25"/>
      <c r="H17" s="26"/>
      <c r="I17" s="49"/>
      <c r="J17" s="25"/>
      <c r="K17" s="25"/>
      <c r="L17" s="25"/>
      <c r="M17" s="25"/>
      <c r="N17" s="26"/>
      <c r="O17" s="25"/>
      <c r="P17" s="26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5"/>
      <c r="IU17" s="5"/>
      <c r="IV17" s="5"/>
    </row>
    <row r="18" spans="1:256" s="1" customFormat="1" ht="36.75" customHeight="1">
      <c r="A18" s="32"/>
      <c r="B18" s="33"/>
      <c r="C18" s="34"/>
      <c r="D18" s="25"/>
      <c r="E18" s="25"/>
      <c r="F18" s="26"/>
      <c r="G18" s="25"/>
      <c r="H18" s="26"/>
      <c r="I18" s="49"/>
      <c r="J18" s="25"/>
      <c r="K18" s="25"/>
      <c r="L18" s="25"/>
      <c r="M18" s="25"/>
      <c r="N18" s="26"/>
      <c r="O18" s="25"/>
      <c r="P18" s="26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5"/>
      <c r="IU18" s="5"/>
      <c r="IV18" s="5"/>
    </row>
    <row r="19" spans="1:256" s="1" customFormat="1" ht="36.75" customHeight="1">
      <c r="A19" s="35" t="s">
        <v>177</v>
      </c>
      <c r="B19" s="25">
        <v>1268</v>
      </c>
      <c r="C19" s="25">
        <v>1268.09</v>
      </c>
      <c r="D19" s="25">
        <v>1893</v>
      </c>
      <c r="E19" s="25"/>
      <c r="F19" s="26">
        <f t="shared" si="4"/>
        <v>0</v>
      </c>
      <c r="G19" s="25">
        <f t="shared" si="5"/>
        <v>624.9100000000001</v>
      </c>
      <c r="H19" s="26">
        <f t="shared" si="6"/>
        <v>49.28</v>
      </c>
      <c r="I19" s="49" t="s">
        <v>178</v>
      </c>
      <c r="J19" s="25"/>
      <c r="K19" s="25">
        <v>624.88</v>
      </c>
      <c r="L19" s="25"/>
      <c r="M19" s="25">
        <f t="shared" si="8"/>
        <v>0</v>
      </c>
      <c r="N19" s="26"/>
      <c r="O19" s="25">
        <f t="shared" si="10"/>
        <v>-624.88</v>
      </c>
      <c r="P19" s="26">
        <f t="shared" si="11"/>
        <v>-100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5"/>
      <c r="IU19" s="5"/>
      <c r="IV19" s="5"/>
    </row>
    <row r="20" spans="1:256" s="1" customFormat="1" ht="36.75" customHeight="1">
      <c r="A20" s="35"/>
      <c r="B20" s="33"/>
      <c r="C20" s="25"/>
      <c r="D20" s="25"/>
      <c r="E20" s="36">
        <f t="shared" si="3"/>
        <v>0</v>
      </c>
      <c r="F20" s="37" t="e">
        <f t="shared" si="4"/>
        <v>#DIV/0!</v>
      </c>
      <c r="G20" s="36">
        <f t="shared" si="5"/>
        <v>0</v>
      </c>
      <c r="H20" s="37" t="e">
        <f t="shared" si="6"/>
        <v>#DIV/0!</v>
      </c>
      <c r="I20" s="49" t="s">
        <v>179</v>
      </c>
      <c r="J20" s="25">
        <v>1268</v>
      </c>
      <c r="K20" s="25">
        <v>1892.98</v>
      </c>
      <c r="L20" s="25">
        <f>294-110</f>
        <v>184</v>
      </c>
      <c r="M20" s="25">
        <f t="shared" si="8"/>
        <v>-1084</v>
      </c>
      <c r="N20" s="26">
        <f t="shared" si="9"/>
        <v>-85.49</v>
      </c>
      <c r="O20" s="25">
        <f t="shared" si="10"/>
        <v>-1708.98</v>
      </c>
      <c r="P20" s="26">
        <f t="shared" si="11"/>
        <v>-90.28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5"/>
      <c r="IU20" s="5"/>
      <c r="IV20" s="5"/>
    </row>
    <row r="21" spans="1:256" s="2" customFormat="1" ht="36.75" customHeight="1">
      <c r="A21" s="38" t="s">
        <v>160</v>
      </c>
      <c r="B21" s="30">
        <f>B16+B17-B18+B19</f>
        <v>15436</v>
      </c>
      <c r="C21" s="30">
        <f>C16+C17-C18+C19</f>
        <v>14993.140000000001</v>
      </c>
      <c r="D21" s="30">
        <f>D16+D17+D18+D19</f>
        <v>13911</v>
      </c>
      <c r="E21" s="30">
        <f t="shared" si="3"/>
        <v>-1525</v>
      </c>
      <c r="F21" s="31">
        <f t="shared" si="4"/>
        <v>-9.88</v>
      </c>
      <c r="G21" s="30">
        <f t="shared" si="5"/>
        <v>-1082.1400000000012</v>
      </c>
      <c r="H21" s="31">
        <f t="shared" si="6"/>
        <v>-7.22</v>
      </c>
      <c r="I21" s="30" t="s">
        <v>161</v>
      </c>
      <c r="J21" s="30">
        <f aca="true" t="shared" si="12" ref="J21:L21">J16+J20</f>
        <v>15436</v>
      </c>
      <c r="K21" s="30">
        <f t="shared" si="12"/>
        <v>14992.949999999999</v>
      </c>
      <c r="L21" s="30">
        <f t="shared" si="12"/>
        <v>13911</v>
      </c>
      <c r="M21" s="30">
        <f t="shared" si="8"/>
        <v>-1525</v>
      </c>
      <c r="N21" s="31">
        <f t="shared" si="9"/>
        <v>-9.88</v>
      </c>
      <c r="O21" s="30">
        <f t="shared" si="10"/>
        <v>-1081.949999999999</v>
      </c>
      <c r="P21" s="31">
        <f t="shared" si="11"/>
        <v>-7.22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1"/>
      <c r="IU21" s="51"/>
      <c r="IV21" s="51"/>
    </row>
    <row r="24" spans="1:3" ht="20.25" hidden="1">
      <c r="A24" s="39" t="s">
        <v>182</v>
      </c>
      <c r="B24" s="3">
        <v>2080501</v>
      </c>
      <c r="C24" s="3" t="s">
        <v>183</v>
      </c>
    </row>
    <row r="25" spans="2:3" ht="20.25" hidden="1">
      <c r="B25" s="3">
        <v>2080502</v>
      </c>
      <c r="C25" s="3" t="s">
        <v>184</v>
      </c>
    </row>
  </sheetData>
  <sheetProtection/>
  <mergeCells count="19">
    <mergeCell ref="A2:P2"/>
    <mergeCell ref="A3:C3"/>
    <mergeCell ref="L3:P3"/>
    <mergeCell ref="A4:H4"/>
    <mergeCell ref="I4:P4"/>
    <mergeCell ref="D5:H5"/>
    <mergeCell ref="L5:P5"/>
    <mergeCell ref="E6:F6"/>
    <mergeCell ref="G6:H6"/>
    <mergeCell ref="M6:N6"/>
    <mergeCell ref="O6:P6"/>
    <mergeCell ref="A5:A7"/>
    <mergeCell ref="B5:B7"/>
    <mergeCell ref="C5:C7"/>
    <mergeCell ref="D6:D7"/>
    <mergeCell ref="I5:I7"/>
    <mergeCell ref="J5:J7"/>
    <mergeCell ref="K5:K7"/>
    <mergeCell ref="L6:L7"/>
  </mergeCells>
  <printOptions/>
  <pageMargins left="0.43000000000000005" right="0.16" top="0.59" bottom="0.51" header="0.51" footer="0.51"/>
  <pageSetup fitToHeight="1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预算股/杨秋浪</dc:creator>
  <cp:keywords/>
  <dc:description/>
  <cp:lastModifiedBy>Administrator</cp:lastModifiedBy>
  <cp:lastPrinted>2015-11-16T00:53:23Z</cp:lastPrinted>
  <dcterms:created xsi:type="dcterms:W3CDTF">2009-01-23T14:05:31Z</dcterms:created>
  <dcterms:modified xsi:type="dcterms:W3CDTF">2021-12-02T12:53:19Z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false</vt:bool>
  </property>
  <property fmtid="{D5CDD505-2E9C-101B-9397-08002B2CF9AE}" pid="5" name="I">
    <vt:lpwstr>CF09916485704A26A45B723623982533</vt:lpwstr>
  </property>
</Properties>
</file>