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县道" sheetId="3" r:id="rId1"/>
    <sheet name="各乡镇" sheetId="1" r:id="rId2"/>
  </sheets>
  <definedNames>
    <definedName name="_xlnm.Print_Titles" localSheetId="1">各乡镇!$1:$4</definedName>
    <definedName name="_xlnm.Print_Titles" localSheetId="0">县道!$1:$1</definedName>
    <definedName name="_xlnm.Print_Area" localSheetId="0">县道!$A$1:$H$19</definedName>
  </definedNames>
  <calcPr calcId="144525"/>
</workbook>
</file>

<file path=xl/sharedStrings.xml><?xml version="1.0" encoding="utf-8"?>
<sst xmlns="http://schemas.openxmlformats.org/spreadsheetml/2006/main" count="559">
  <si>
    <t>2019年清流县道养护计划表</t>
  </si>
  <si>
    <t>序号</t>
  </si>
  <si>
    <t>路线名称</t>
  </si>
  <si>
    <t>起讫点</t>
  </si>
  <si>
    <t>里程（km）</t>
  </si>
  <si>
    <t>原单价（元/km）</t>
  </si>
  <si>
    <t>按清政办[2018]105号调整后单价（元/km）</t>
  </si>
  <si>
    <t>养护经费合计（元）</t>
  </si>
  <si>
    <t>备注</t>
  </si>
  <si>
    <r>
      <rPr>
        <sz val="10"/>
        <rFont val="宋体"/>
        <charset val="134"/>
      </rPr>
      <t xml:space="preserve"> X708溪燕线（月汤口-</t>
    </r>
    <r>
      <rPr>
        <sz val="10"/>
        <color rgb="FFFF0000"/>
        <rFont val="宋体"/>
        <charset val="134"/>
      </rPr>
      <t>桐坑</t>
    </r>
    <r>
      <rPr>
        <sz val="10"/>
        <rFont val="宋体"/>
        <charset val="134"/>
      </rPr>
      <t>）</t>
    </r>
  </si>
  <si>
    <t>月汤口-桐坑</t>
  </si>
  <si>
    <t xml:space="preserve"> X708溪燕线（桐坑-燕形）</t>
  </si>
  <si>
    <t>桐坑-燕形</t>
  </si>
  <si>
    <t xml:space="preserve"> X786嵩灵线（元山至嵩口桥）</t>
  </si>
  <si>
    <t>元山-嵩口桥</t>
  </si>
  <si>
    <t>含嵩口高速口300米路段</t>
  </si>
  <si>
    <t xml:space="preserve"> X785嵩温线</t>
  </si>
  <si>
    <t>塘背村叉路口-小池村出点</t>
  </si>
  <si>
    <t xml:space="preserve"> X788余李线（月汤口-余朋）</t>
  </si>
  <si>
    <t>月汤口-余朋口</t>
  </si>
  <si>
    <t>Y033小桐线</t>
  </si>
  <si>
    <t>小池-桐坑</t>
  </si>
  <si>
    <t xml:space="preserve"> X793巫河线（下井-楼下段）</t>
  </si>
  <si>
    <t>下井-楼下</t>
  </si>
  <si>
    <t>城关火车站1.0公里路段在建</t>
  </si>
  <si>
    <t xml:space="preserve"> X788余李线（铁石-李家）</t>
  </si>
  <si>
    <t>铁石（与G356交叉）-李家</t>
  </si>
  <si>
    <t>已扣除赖坊东山至赖坊桥3公里</t>
  </si>
  <si>
    <t xml:space="preserve"> X787田沙线</t>
  </si>
  <si>
    <t>白石-白塔</t>
  </si>
  <si>
    <t>因改建后,新增公路绿化,故参照类似线路相应上调.</t>
  </si>
  <si>
    <t xml:space="preserve"> X793巫河线</t>
  </si>
  <si>
    <t>田源小学-河排</t>
  </si>
  <si>
    <t xml:space="preserve"> X786嵩灵线(嵩马大桥-灵地）</t>
  </si>
  <si>
    <t>嵩马大桥-灵地村加油站</t>
  </si>
  <si>
    <t>线路调整为经田七段</t>
  </si>
  <si>
    <t>余李线（余朋-杨梅后）</t>
  </si>
  <si>
    <t>余朋口-杨梅后</t>
  </si>
  <si>
    <t>已完成绿化</t>
  </si>
  <si>
    <t>太塘线（月汤-黄泥坑）</t>
  </si>
  <si>
    <t>太山-明溪界</t>
  </si>
  <si>
    <t>余朋、沙芜乡接明溪重要通道，三级路</t>
  </si>
  <si>
    <t>合计</t>
  </si>
  <si>
    <t>县道：</t>
  </si>
  <si>
    <t>赖坊县道：3.0</t>
  </si>
  <si>
    <t>乡道</t>
  </si>
  <si>
    <t>2019年清流县各乡(镇)农村公路养护补助计划表</t>
  </si>
  <si>
    <t>乡镇</t>
  </si>
  <si>
    <t>路线等级</t>
  </si>
  <si>
    <t>线路简称</t>
  </si>
  <si>
    <t>起止名称</t>
  </si>
  <si>
    <t>里程
(公里)</t>
  </si>
  <si>
    <t>补助标准
(元/年.公里)</t>
  </si>
  <si>
    <r>
      <rPr>
        <b/>
        <sz val="11"/>
        <rFont val="宋体"/>
        <charset val="134"/>
      </rPr>
      <t xml:space="preserve">全年金额
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Times New Roman"/>
        <charset val="134"/>
      </rPr>
      <t>)</t>
    </r>
  </si>
  <si>
    <t>奖励基数</t>
  </si>
  <si>
    <t>龙
津
镇</t>
  </si>
  <si>
    <t>规划县道</t>
  </si>
  <si>
    <t>巫河线</t>
  </si>
  <si>
    <t>宁化交界～拔里口</t>
  </si>
  <si>
    <t>2017.4开工建设6.25</t>
  </si>
  <si>
    <t>拔里口～下井</t>
  </si>
  <si>
    <t>扣减天鹅洞1期已实施6.0KM</t>
  </si>
  <si>
    <t>四级</t>
  </si>
  <si>
    <t>龙津桥～横溪村出点</t>
  </si>
  <si>
    <t>横溪村出点～东田分界</t>
  </si>
  <si>
    <t>等外</t>
  </si>
  <si>
    <t>小计</t>
  </si>
  <si>
    <t>4条</t>
  </si>
  <si>
    <t>城峰线</t>
  </si>
  <si>
    <t>城关～峰头</t>
  </si>
  <si>
    <t>合并原城南线及南峰线，扣与连接线重叠1.098</t>
  </si>
  <si>
    <t>大窑线</t>
  </si>
  <si>
    <t>大基头～茶家园～青山</t>
  </si>
  <si>
    <t>青山～窑上</t>
  </si>
  <si>
    <t>俞车线</t>
  </si>
  <si>
    <t>俞坊～里地～车坑</t>
  </si>
  <si>
    <t>四级0.0383，其余等外；</t>
  </si>
  <si>
    <t>等外，已硬化</t>
  </si>
  <si>
    <t>路暖线</t>
  </si>
  <si>
    <t>路口～暖水塘</t>
  </si>
  <si>
    <t>桥暖线</t>
  </si>
  <si>
    <t>桥下～暖水村出点（县界）</t>
  </si>
  <si>
    <t>5条</t>
  </si>
  <si>
    <t>村道</t>
  </si>
  <si>
    <t>大小线</t>
  </si>
  <si>
    <t>基头村～小基头</t>
  </si>
  <si>
    <t>暖罗线</t>
  </si>
  <si>
    <t>暖水～罗口</t>
  </si>
  <si>
    <t>2016验收</t>
  </si>
  <si>
    <t>拔翁线</t>
  </si>
  <si>
    <t>拔口村入点～分界（乡镇）</t>
  </si>
  <si>
    <t>等外2.743</t>
  </si>
  <si>
    <t>2.743km等外</t>
  </si>
  <si>
    <t>照早线</t>
  </si>
  <si>
    <t>照镜排-早禾排</t>
  </si>
  <si>
    <t>等外2.744</t>
  </si>
  <si>
    <t>桥马线</t>
  </si>
  <si>
    <t>新村～桥下村～马头山</t>
  </si>
  <si>
    <t>库无，等外</t>
  </si>
  <si>
    <t>14条</t>
  </si>
  <si>
    <t>嵩
溪
镇</t>
  </si>
  <si>
    <t>塘青线</t>
  </si>
  <si>
    <t>塘背～青山～青溪</t>
  </si>
  <si>
    <t>增过村1.728</t>
  </si>
  <si>
    <t>四级8.35km；</t>
  </si>
  <si>
    <t>青溪村～青溪村尾</t>
  </si>
  <si>
    <t>等外0.808km</t>
  </si>
  <si>
    <t>嵩国线</t>
  </si>
  <si>
    <t>嵩溪～伍家坊～罗坡岗～凤狮口～国母洋</t>
  </si>
  <si>
    <t>黄沙口至凤狮口与国母洋合并</t>
  </si>
  <si>
    <t>黄余线</t>
  </si>
  <si>
    <t>黄坊～余坊村～阳坊</t>
  </si>
  <si>
    <t>嵩钨线</t>
  </si>
  <si>
    <t>嵩溪～时州村</t>
  </si>
  <si>
    <t>时州村～钨矿（宁化）</t>
  </si>
  <si>
    <t>泥结碎石,等外；</t>
  </si>
  <si>
    <t>路阳线</t>
  </si>
  <si>
    <t>路口～阳坊村</t>
  </si>
  <si>
    <t>七黄线</t>
  </si>
  <si>
    <t>七星岩～岩背垄～土坑</t>
  </si>
  <si>
    <t>土坑～分界</t>
  </si>
  <si>
    <t>河蛟线</t>
  </si>
  <si>
    <t>河垄至蛟井</t>
  </si>
  <si>
    <t>三级，待G534蛟井至黄沙口移交接养后,降为乡道</t>
  </si>
  <si>
    <t>7条</t>
  </si>
  <si>
    <t>塘梧线</t>
  </si>
  <si>
    <t>青溪村～工区</t>
  </si>
  <si>
    <t>土北线</t>
  </si>
  <si>
    <t>土楼～北坑</t>
  </si>
  <si>
    <t>社蓝线</t>
  </si>
  <si>
    <t>社店～青溪～蓝家</t>
  </si>
  <si>
    <t>惠清线</t>
  </si>
  <si>
    <t>路口～惠清</t>
  </si>
  <si>
    <t>元洋线</t>
  </si>
  <si>
    <t>洋段口～元山背</t>
  </si>
  <si>
    <t>罗谢线</t>
  </si>
  <si>
    <t>罗陂岗～大坑～谢地</t>
  </si>
  <si>
    <t>库无</t>
  </si>
  <si>
    <t>苏黄线</t>
  </si>
  <si>
    <t>苏星～黄沙口</t>
  </si>
  <si>
    <t>库无，上洋背至下洋背</t>
  </si>
  <si>
    <t>时丁线</t>
  </si>
  <si>
    <t>时州～丁上</t>
  </si>
  <si>
    <t>时上线</t>
  </si>
  <si>
    <t>时州～上地</t>
  </si>
  <si>
    <t>路上线</t>
  </si>
  <si>
    <t>路口～上岗亭</t>
  </si>
  <si>
    <t>嵩下线</t>
  </si>
  <si>
    <t>嵩溪～下山</t>
  </si>
  <si>
    <t>拨翁线</t>
  </si>
  <si>
    <t>分界～翁地</t>
  </si>
  <si>
    <t>库内，等外</t>
  </si>
  <si>
    <t>社上线</t>
  </si>
  <si>
    <t>社下～上角</t>
  </si>
  <si>
    <t>2016年验收</t>
  </si>
  <si>
    <t>虹瓦线</t>
  </si>
  <si>
    <t>虹钟～瓦子窠</t>
  </si>
  <si>
    <t>21条</t>
  </si>
  <si>
    <t>林
畲
乡</t>
  </si>
  <si>
    <t>红色遗址公路</t>
  </si>
  <si>
    <t>曾坊～石下</t>
  </si>
  <si>
    <t>2017建成</t>
  </si>
  <si>
    <t>林国线</t>
  </si>
  <si>
    <t>林畲～曾坊村出口</t>
  </si>
  <si>
    <t>曾坊村出口～黄连地</t>
  </si>
  <si>
    <t>林向线</t>
  </si>
  <si>
    <t>林畲～向阳村</t>
  </si>
  <si>
    <t>石曾线</t>
  </si>
  <si>
    <t>石下～曾坊村</t>
  </si>
  <si>
    <t>扣除与红色旅游重叠线路0.9km</t>
  </si>
  <si>
    <t>林舒线</t>
  </si>
  <si>
    <t>林畲～邱坊～红军医院</t>
  </si>
  <si>
    <t>已扣除重叠线路1.635</t>
  </si>
  <si>
    <t>林莒线</t>
  </si>
  <si>
    <t>林畲路口～山顶～岭干村～岭干村尾</t>
  </si>
  <si>
    <t>四级，其中村尾至分界属等外路，不列养。</t>
  </si>
  <si>
    <t>路石线</t>
  </si>
  <si>
    <t>路口～石忠村</t>
  </si>
  <si>
    <t>路泥线</t>
  </si>
  <si>
    <t>路口～泥坑</t>
  </si>
  <si>
    <t>曾溪线</t>
  </si>
  <si>
    <t>曾坊～李厝坑～溪头</t>
  </si>
  <si>
    <t>林曹线</t>
  </si>
  <si>
    <t>林畲～漕窠</t>
  </si>
  <si>
    <t>岭元线</t>
  </si>
  <si>
    <t>岭干～元家亨</t>
  </si>
  <si>
    <t>路蛟线</t>
  </si>
  <si>
    <t>路口～蛟井</t>
  </si>
  <si>
    <t>舒虹线</t>
  </si>
  <si>
    <t>舒梅岭～虹星</t>
  </si>
  <si>
    <t>岭谢线</t>
  </si>
  <si>
    <t>岭岗更背路口～谢地</t>
  </si>
  <si>
    <t>新土线</t>
  </si>
  <si>
    <t>路口～新土楼</t>
  </si>
  <si>
    <t>扣除与红色旅游重叠线路</t>
  </si>
  <si>
    <t>8条</t>
  </si>
  <si>
    <t>15条</t>
  </si>
  <si>
    <t>温郊乡</t>
  </si>
  <si>
    <t>县道</t>
  </si>
  <si>
    <t>溪燕线</t>
  </si>
  <si>
    <t>月汤～包地～梧地</t>
  </si>
  <si>
    <t>等外，按规划县道，其中月汤至包地5km在建</t>
  </si>
  <si>
    <t>梧地村～柏亨(清流界)</t>
  </si>
  <si>
    <t>2条</t>
  </si>
  <si>
    <t>温温线</t>
  </si>
  <si>
    <t>温郊乡～木业厂～温家山村</t>
  </si>
  <si>
    <t>桐雾线</t>
  </si>
  <si>
    <t>桐坑口～雾露坑～分界</t>
  </si>
  <si>
    <t>已硬化，库无，等外</t>
  </si>
  <si>
    <t>莒林电站桥～水泥路尾～
莒林～莒林口</t>
  </si>
  <si>
    <t>等外7.302</t>
  </si>
  <si>
    <t>四级水泥路面，已扣除分界～陈思坑～下棚口～莒林电站桥</t>
  </si>
  <si>
    <t>3条</t>
  </si>
  <si>
    <t>庄暑线</t>
  </si>
  <si>
    <t>庄前～新村</t>
  </si>
  <si>
    <t>2016年验收报库</t>
  </si>
  <si>
    <t>新村～暑坑</t>
  </si>
  <si>
    <t>梧桔线</t>
  </si>
  <si>
    <t>路口～桔树坑</t>
  </si>
  <si>
    <t>太梧线</t>
  </si>
  <si>
    <t>工区～选矿厂～梧地叉口</t>
  </si>
  <si>
    <t>余朋乡</t>
  </si>
  <si>
    <t>月汤口～月汤</t>
  </si>
  <si>
    <t>四级，按规划县道</t>
  </si>
  <si>
    <t>1条</t>
  </si>
  <si>
    <t>蛟新线</t>
  </si>
  <si>
    <t>蛟坑～余沙分界</t>
  </si>
  <si>
    <t>县改乡</t>
  </si>
  <si>
    <t>新芹线</t>
  </si>
  <si>
    <t>新桥板～芹溪村</t>
  </si>
  <si>
    <t>在建2.0</t>
  </si>
  <si>
    <t>芹溪村～上秋～村界</t>
  </si>
  <si>
    <t>纹余线</t>
  </si>
  <si>
    <t>汶溪口～东坑村</t>
  </si>
  <si>
    <t>全长8.49，在建3.0</t>
  </si>
  <si>
    <t>东坑村～余朋</t>
  </si>
  <si>
    <t>沙旧线</t>
  </si>
  <si>
    <t>沙坑～旧场</t>
  </si>
  <si>
    <t>路腾线</t>
  </si>
  <si>
    <t>路口～腾吊垄</t>
  </si>
  <si>
    <t>路攀线</t>
  </si>
  <si>
    <t>路口～攀龙寨</t>
  </si>
  <si>
    <t>余沙线</t>
  </si>
  <si>
    <t>余朋村部～沙余</t>
  </si>
  <si>
    <t>张张线</t>
  </si>
  <si>
    <t>张地桥～张地</t>
  </si>
  <si>
    <t>路纹线</t>
  </si>
  <si>
    <t>路口～纹溪</t>
  </si>
  <si>
    <t>太山～工区</t>
  </si>
  <si>
    <t>元东线</t>
  </si>
  <si>
    <t>龙元～东坑路口</t>
  </si>
  <si>
    <t>2016年验收报库，实为2.662公里；</t>
  </si>
  <si>
    <t>芹口线</t>
  </si>
  <si>
    <t>路口～芹口</t>
  </si>
  <si>
    <t>龙东线</t>
  </si>
  <si>
    <t>龙元出点～东坑</t>
  </si>
  <si>
    <t>2017年验收报库</t>
  </si>
  <si>
    <t>9条</t>
  </si>
  <si>
    <t>嵩口镇</t>
  </si>
  <si>
    <t>范白线</t>
  </si>
  <si>
    <t>范元路口～沧龙～分界</t>
  </si>
  <si>
    <t>嵩围线</t>
  </si>
  <si>
    <t>马排～围埔</t>
  </si>
  <si>
    <t>扣除罗星队至马排段与田七线重叠线路</t>
  </si>
  <si>
    <t>围田线</t>
  </si>
  <si>
    <t>围埔桥～田源（范元坡顶）</t>
  </si>
  <si>
    <t>扣除与田七线重叠的范罗段0.621km</t>
  </si>
  <si>
    <t>围高线</t>
  </si>
  <si>
    <t>大元口～大元路口～大元村尾</t>
  </si>
  <si>
    <t>扣除大元至高头峤</t>
  </si>
  <si>
    <t>陈四坑～黄沙坑</t>
  </si>
  <si>
    <t>分界～陈四坑</t>
  </si>
  <si>
    <t>小高线</t>
  </si>
  <si>
    <t>小溪～和元村～高头峤</t>
  </si>
  <si>
    <t>嵩立线</t>
  </si>
  <si>
    <t>嵩口～青州～立新村</t>
  </si>
  <si>
    <t>池高线</t>
  </si>
  <si>
    <t>池峰～高赖村</t>
  </si>
  <si>
    <t>青高线</t>
  </si>
  <si>
    <t>青州～大峤～鸭母坑～高峤垄</t>
  </si>
  <si>
    <t>马排线</t>
  </si>
  <si>
    <t>路口～马排村</t>
  </si>
  <si>
    <t>梓黄线</t>
  </si>
  <si>
    <t>梓材～黄家峤</t>
  </si>
  <si>
    <t>马塘线</t>
  </si>
  <si>
    <t>马排路口～塘洲</t>
  </si>
  <si>
    <t>大龙线</t>
  </si>
  <si>
    <t>大元村口～下寨口～林寨～龙地</t>
  </si>
  <si>
    <t>库无，路口至林寨3.45km四级，其余等外</t>
  </si>
  <si>
    <t>下林线</t>
  </si>
  <si>
    <t>下磜路口～林磜</t>
  </si>
  <si>
    <t>马苦线</t>
  </si>
  <si>
    <t>嵩口马排～苦竹坑</t>
  </si>
  <si>
    <t>范廖线</t>
  </si>
  <si>
    <t>范元～廖元</t>
  </si>
  <si>
    <t>梓木线</t>
  </si>
  <si>
    <t>梓材～木南</t>
  </si>
  <si>
    <t>芦燎线</t>
  </si>
  <si>
    <t>芦坑～燎源</t>
  </si>
  <si>
    <t>高永线</t>
  </si>
  <si>
    <t>高赖～永安移民队</t>
  </si>
  <si>
    <t>矮红线</t>
  </si>
  <si>
    <t>路口～矮树坑</t>
  </si>
  <si>
    <t>寨邱线</t>
  </si>
  <si>
    <t>邱元～寨下</t>
  </si>
  <si>
    <t>立细线</t>
  </si>
  <si>
    <t>立新～细坑</t>
  </si>
  <si>
    <t>中地线</t>
  </si>
  <si>
    <t>路口～中地</t>
  </si>
  <si>
    <t>沧秋线</t>
  </si>
  <si>
    <t>沧龙路口～鸭公排～木南</t>
  </si>
  <si>
    <t>鸭公排至木南已硬化，四级</t>
  </si>
  <si>
    <t>路高线</t>
  </si>
  <si>
    <t>路口～高坊</t>
  </si>
  <si>
    <t>围职线</t>
  </si>
  <si>
    <t>长塅桥～职溪</t>
  </si>
  <si>
    <t>高呈线</t>
  </si>
  <si>
    <t>高头峤～呈地</t>
  </si>
  <si>
    <t>马联线</t>
  </si>
  <si>
    <t>马排～联合</t>
  </si>
  <si>
    <t>龙元～东坑</t>
  </si>
  <si>
    <t>嵩口界</t>
  </si>
  <si>
    <t>20条</t>
  </si>
  <si>
    <t>29条</t>
  </si>
  <si>
    <t>田
源
乡</t>
  </si>
  <si>
    <t>东田分界～水泥路尾～小学路口</t>
  </si>
  <si>
    <t>嵩田分界～新村出点～罗口</t>
  </si>
  <si>
    <t>其中罗口煤矿厂区道路4.422km</t>
  </si>
  <si>
    <t>田小线</t>
  </si>
  <si>
    <t>田源村～小学口</t>
  </si>
  <si>
    <t>廖黄线</t>
  </si>
  <si>
    <t>廖武翁坊口～水地夹</t>
  </si>
  <si>
    <t>泥结碎石路面</t>
  </si>
  <si>
    <t>新田线</t>
  </si>
  <si>
    <t>新村～田源</t>
  </si>
  <si>
    <t>田马线</t>
  </si>
  <si>
    <t>田源～马坑</t>
  </si>
  <si>
    <t>廖浆线</t>
  </si>
  <si>
    <t>廖坊～浆坑</t>
  </si>
  <si>
    <t>田沙线</t>
  </si>
  <si>
    <t>田源～沙源移民队</t>
  </si>
  <si>
    <t>田白线</t>
  </si>
  <si>
    <t>田口大桥～白石</t>
  </si>
  <si>
    <t>路荷线</t>
  </si>
  <si>
    <t>路口～巫家寨（荷坑工区）</t>
  </si>
  <si>
    <t>10条</t>
  </si>
  <si>
    <t>灵
地
镇</t>
  </si>
  <si>
    <t>灵河线</t>
  </si>
  <si>
    <t>灵地～河背(坑塘)</t>
  </si>
  <si>
    <t>灵杨线</t>
  </si>
  <si>
    <t>灵地～杨源村</t>
  </si>
  <si>
    <t>姚步线</t>
  </si>
  <si>
    <t>姚坊电站～步云村口</t>
  </si>
  <si>
    <t>高黄线</t>
  </si>
  <si>
    <t>高塅～电站厂房(分界)</t>
  </si>
  <si>
    <t>邓坑线</t>
  </si>
  <si>
    <t>邓家口～坑甲村尾</t>
  </si>
  <si>
    <t>高灵线</t>
  </si>
  <si>
    <t>高段～吉龙村～洋背口</t>
  </si>
  <si>
    <t>四级3.379;等外7.961</t>
  </si>
  <si>
    <t>洋背口～楮树湾～灵地口</t>
  </si>
  <si>
    <t>案古线</t>
  </si>
  <si>
    <t>案上～古洋村</t>
  </si>
  <si>
    <t>路青线</t>
  </si>
  <si>
    <t>青甲村入点～青甲村出点</t>
  </si>
  <si>
    <t>马马线</t>
  </si>
  <si>
    <t>马寨～马家</t>
  </si>
  <si>
    <t>门山线</t>
  </si>
  <si>
    <t>门前后～山子口</t>
  </si>
  <si>
    <t>定坑线</t>
  </si>
  <si>
    <t>定甲～坑源</t>
  </si>
  <si>
    <t>马田线</t>
  </si>
  <si>
    <t>马家～田中</t>
  </si>
  <si>
    <t>邓邓线</t>
  </si>
  <si>
    <t>邓家～邓家亭</t>
  </si>
  <si>
    <t>灵丛线</t>
  </si>
  <si>
    <t>灵和～丛林山</t>
  </si>
  <si>
    <t>青村线</t>
  </si>
  <si>
    <t>青甲～村尾</t>
  </si>
  <si>
    <t>邓马线</t>
  </si>
  <si>
    <t>邓家～马家</t>
  </si>
  <si>
    <t>上定线</t>
  </si>
  <si>
    <t>上坪庵～定甲</t>
  </si>
  <si>
    <t>取消</t>
  </si>
  <si>
    <t>船江线</t>
  </si>
  <si>
    <t>船芜路口～江头</t>
  </si>
  <si>
    <t>灵大线</t>
  </si>
  <si>
    <t>灵地～大股头</t>
  </si>
  <si>
    <t>青罗线</t>
  </si>
  <si>
    <t>青山路口～罗源</t>
  </si>
  <si>
    <t>上下线</t>
  </si>
  <si>
    <t>上园～下园尾</t>
  </si>
  <si>
    <t>上东线</t>
  </si>
  <si>
    <t>上园～东塘</t>
  </si>
  <si>
    <t>罗邓线</t>
  </si>
  <si>
    <t>罗源～邓新</t>
  </si>
  <si>
    <t>大青线</t>
  </si>
  <si>
    <t>大股头～青山</t>
  </si>
  <si>
    <t>上新线</t>
  </si>
  <si>
    <t>上园～新村</t>
  </si>
  <si>
    <t>洋上线</t>
  </si>
  <si>
    <t>洋背～上溪头</t>
  </si>
  <si>
    <t>路口～马塘</t>
  </si>
  <si>
    <t>岗船线</t>
  </si>
  <si>
    <t>岗坪背～船芜</t>
  </si>
  <si>
    <t>李
家
乡</t>
  </si>
  <si>
    <t>李长线</t>
  </si>
  <si>
    <t>李家～长灌村</t>
  </si>
  <si>
    <t>7.04乡道，0.55村道</t>
  </si>
  <si>
    <t>李李线</t>
  </si>
  <si>
    <t>李村入点～出点</t>
  </si>
  <si>
    <t>早吴线</t>
  </si>
  <si>
    <t>早禾排～昊家村(村尾)</t>
  </si>
  <si>
    <t>加2.36</t>
  </si>
  <si>
    <t>鲜鲜线</t>
  </si>
  <si>
    <t>鲜水村路口～鲜水村村尾</t>
  </si>
  <si>
    <t>路早线</t>
  </si>
  <si>
    <t>路口～早禾排村</t>
  </si>
  <si>
    <t>罗塘线</t>
  </si>
  <si>
    <t>流水路口～塘边(县界)</t>
  </si>
  <si>
    <t>4.301为四级,3.385为等外;</t>
  </si>
  <si>
    <t>李古线</t>
  </si>
  <si>
    <t>李村～古坑</t>
  </si>
  <si>
    <t>新增</t>
  </si>
  <si>
    <t>罗大线</t>
  </si>
  <si>
    <t>罗坑 ～琴源～水库</t>
  </si>
  <si>
    <t>琴源水库管养，等外，已硬化，其中罗坑至琴源1.444 km；</t>
  </si>
  <si>
    <t>红李线</t>
  </si>
  <si>
    <t>红土楼～李家路口</t>
  </si>
  <si>
    <t>吴张线</t>
  </si>
  <si>
    <t>吴家～张山甲</t>
  </si>
  <si>
    <t>长中线</t>
  </si>
  <si>
    <t>长灌～中琴</t>
  </si>
  <si>
    <t>路神线</t>
  </si>
  <si>
    <t>路口～神台背出点</t>
  </si>
  <si>
    <t>长灌线</t>
  </si>
  <si>
    <t>路口～长灌</t>
  </si>
  <si>
    <t>长煤线</t>
  </si>
  <si>
    <t>长灌口～煤矿</t>
  </si>
  <si>
    <t>路黄线</t>
  </si>
  <si>
    <t>路口～黄坑</t>
  </si>
  <si>
    <t>中上线</t>
  </si>
  <si>
    <t>中琴～上坊</t>
  </si>
  <si>
    <t>李杨线</t>
  </si>
  <si>
    <t>李家～杨桂坪</t>
  </si>
  <si>
    <t>17条</t>
  </si>
  <si>
    <t>沙
芜
乡</t>
  </si>
  <si>
    <t>铁炉塘鼻～白塔</t>
  </si>
  <si>
    <t>四级1.248,等外7.651</t>
  </si>
  <si>
    <t>四级1.248，删除罗口至铁炉塘鼻7.651km等外路</t>
  </si>
  <si>
    <t>余沙分界～新矶村尾</t>
  </si>
  <si>
    <t>白东线</t>
  </si>
  <si>
    <t>白塔口～赖家口中～大鼻上</t>
  </si>
  <si>
    <t>沙芜段</t>
  </si>
  <si>
    <t>洞龙线</t>
  </si>
  <si>
    <t>洞口村出点～龙地</t>
  </si>
  <si>
    <t>四级3.0,等外4.86</t>
  </si>
  <si>
    <t>铁马线</t>
  </si>
  <si>
    <t>铁炉塘鼻～马屋坪</t>
  </si>
  <si>
    <t>铁洞线</t>
  </si>
  <si>
    <t>铁石～渡口</t>
  </si>
  <si>
    <t>6条</t>
  </si>
  <si>
    <t>赖
坊
镇</t>
  </si>
  <si>
    <t>余李线</t>
  </si>
  <si>
    <t>赖坊桥～东山桥</t>
  </si>
  <si>
    <t>*1.05</t>
  </si>
  <si>
    <t>官寨线</t>
  </si>
  <si>
    <t>官坊～寨下村</t>
  </si>
  <si>
    <t>官背线</t>
  </si>
  <si>
    <t>官坊村～背坊</t>
  </si>
  <si>
    <t>陈寨线</t>
  </si>
  <si>
    <t>陈家村～寨头</t>
  </si>
  <si>
    <t>路南线</t>
  </si>
  <si>
    <t>路口～南山村村尾</t>
  </si>
  <si>
    <t xml:space="preserve">大鼻上～东山口 </t>
  </si>
  <si>
    <t>赖坊段</t>
  </si>
  <si>
    <t>路马线</t>
  </si>
  <si>
    <t>路口～马坊</t>
  </si>
  <si>
    <t>南寨线</t>
  </si>
  <si>
    <t>南山～寨下寮新村</t>
  </si>
  <si>
    <t>0.426等 外</t>
  </si>
  <si>
    <t>东陈线</t>
  </si>
  <si>
    <t>东山～陈坊</t>
  </si>
  <si>
    <t>姚苏线</t>
  </si>
  <si>
    <t>姚家村口～苏坑</t>
  </si>
  <si>
    <t>东吴线</t>
  </si>
  <si>
    <t>东山路口～吴家墩</t>
  </si>
  <si>
    <t>吴增线</t>
  </si>
  <si>
    <t>吴家墩路口～增加山</t>
  </si>
  <si>
    <t>东牛线</t>
  </si>
  <si>
    <t>东山～牛岗背</t>
  </si>
  <si>
    <t>南板线</t>
  </si>
  <si>
    <t>南山～板坑村出点(工区)</t>
  </si>
  <si>
    <t>南坂线</t>
  </si>
  <si>
    <t>赖大线</t>
  </si>
  <si>
    <t>赖安～大罗坑</t>
  </si>
  <si>
    <t>马岐山～塘源</t>
  </si>
  <si>
    <t>16条</t>
  </si>
  <si>
    <t xml:space="preserve">长
校
镇                 </t>
  </si>
  <si>
    <t>电站厂房～黄石坑村</t>
  </si>
  <si>
    <t>路老线</t>
  </si>
  <si>
    <t>路口～老江坊</t>
  </si>
  <si>
    <t>童黄线</t>
  </si>
  <si>
    <t>童家坑～黄坑村</t>
  </si>
  <si>
    <t>水地夹～下极口～黄石坑</t>
  </si>
  <si>
    <t>等外5.795</t>
  </si>
  <si>
    <t>沙福线</t>
  </si>
  <si>
    <t>沙坪～竹青背～黄坑村～青龙洞～富尾</t>
  </si>
  <si>
    <t>新留线</t>
  </si>
  <si>
    <t>下江坊～留坑村</t>
  </si>
  <si>
    <t>下茜线</t>
  </si>
  <si>
    <t>下谢村～茜坑村</t>
  </si>
  <si>
    <t>马灵线</t>
  </si>
  <si>
    <t>马都堂～茶园口～灵台山</t>
  </si>
  <si>
    <t>路竹线</t>
  </si>
  <si>
    <t>路口～竹青背电站</t>
  </si>
  <si>
    <t>路童线</t>
  </si>
  <si>
    <t>路口～童家坑</t>
  </si>
  <si>
    <t>江赤线</t>
  </si>
  <si>
    <t>江坊（路口）～赤土坑</t>
  </si>
  <si>
    <t>沙灵线</t>
  </si>
  <si>
    <t>沙坪村中～灵台山</t>
  </si>
  <si>
    <t>留嶂线</t>
  </si>
  <si>
    <t>留坑村中～嶂下</t>
  </si>
  <si>
    <t>长上线</t>
  </si>
  <si>
    <t>长校～上黄坑</t>
  </si>
  <si>
    <t>新东线</t>
  </si>
  <si>
    <t>新东山～路口～东山</t>
  </si>
  <si>
    <t>连极线</t>
  </si>
  <si>
    <t>连岗至极下</t>
  </si>
  <si>
    <t>里
田
乡</t>
  </si>
  <si>
    <t>里廖线</t>
  </si>
  <si>
    <t>里田村～廖坊村（廖坊桥）</t>
  </si>
  <si>
    <t>里卢线</t>
  </si>
  <si>
    <t>里田村～卢水村</t>
  </si>
  <si>
    <t>路洋线</t>
  </si>
  <si>
    <t>洋庄村入点～洋庄村</t>
  </si>
  <si>
    <t>廖蛇线</t>
  </si>
  <si>
    <t>廖坊～蛇坑</t>
  </si>
  <si>
    <t>李黄线</t>
  </si>
  <si>
    <t>李坊村～黄竹潭</t>
  </si>
  <si>
    <t>童卢线</t>
  </si>
  <si>
    <t>童坑路口～卢屋坑</t>
  </si>
  <si>
    <t>李坊～长坑</t>
  </si>
  <si>
    <t>杨洋线</t>
  </si>
  <si>
    <t>杨坊～洋庄</t>
  </si>
  <si>
    <t>溪溪线</t>
  </si>
  <si>
    <t>溪前～溪背</t>
  </si>
  <si>
    <t>实为0.518</t>
  </si>
  <si>
    <t>廖东线</t>
  </si>
  <si>
    <t>廖坊～东庄</t>
  </si>
  <si>
    <t>等外,已硬化</t>
  </si>
  <si>
    <t>总计</t>
  </si>
  <si>
    <t xml:space="preserve">备注：1、县道（含规划县道）：9条52.527km; 乡道：80条，349.734km； 村道：119条，200.856km；  </t>
  </si>
  <si>
    <t xml:space="preserve">      2、各乡镇须从本乡（镇）总养护费中提留不高于20%的经费进行统筹，用于辖区内农村公路的应急抢险修复、公路边沟
         涵洞改造、新增错车道及采购割草机等养护设备。</t>
  </si>
  <si>
    <t>汇总</t>
  </si>
  <si>
    <t>类别</t>
  </si>
  <si>
    <t>养护里程</t>
  </si>
  <si>
    <t>线路数量(条)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</si>
</sst>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0_ "/>
    <numFmt numFmtId="177" formatCode="0.00_ 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_ "/>
  </numFmts>
  <fonts count="39"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b/>
      <sz val="1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16" borderId="1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5" borderId="9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2" fillId="18" borderId="11" applyNumberFormat="0" applyAlignment="0" applyProtection="0">
      <alignment vertical="center"/>
    </xf>
    <xf numFmtId="0" fontId="36" fillId="18" borderId="10" applyNumberFormat="0" applyAlignment="0" applyProtection="0">
      <alignment vertical="center"/>
    </xf>
    <xf numFmtId="0" fontId="38" fillId="34" borderId="1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</cellStyleXfs>
  <cellXfs count="10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255" wrapText="1"/>
    </xf>
    <xf numFmtId="0" fontId="1" fillId="0" borderId="3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79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179" fontId="16" fillId="0" borderId="0" xfId="0" applyNumberFormat="1" applyFont="1" applyFill="1" applyBorder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right" vertical="center" wrapText="1"/>
    </xf>
    <xf numFmtId="179" fontId="13" fillId="0" borderId="0" xfId="0" applyNumberFormat="1" applyFont="1" applyFill="1" applyBorder="1" applyAlignment="1">
      <alignment horizontal="right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Alignment="1">
      <alignment horizontal="right" vertical="center" wrapText="1"/>
    </xf>
    <xf numFmtId="179" fontId="18" fillId="0" borderId="0" xfId="0" applyNumberFormat="1" applyFont="1" applyFill="1" applyAlignment="1">
      <alignment horizontal="right" vertical="center" wrapText="1"/>
    </xf>
    <xf numFmtId="0" fontId="13" fillId="0" borderId="0" xfId="0" applyNumberFormat="1" applyFont="1" applyFill="1" applyAlignment="1">
      <alignment horizontal="left" vertical="center" wrapText="1"/>
    </xf>
    <xf numFmtId="179" fontId="13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B18" sqref="B18:H18"/>
    </sheetView>
  </sheetViews>
  <sheetFormatPr defaultColWidth="9" defaultRowHeight="47.1" customHeight="1"/>
  <cols>
    <col min="1" max="1" width="3.375" style="79" customWidth="1"/>
    <col min="2" max="2" width="17.875" style="79" customWidth="1"/>
    <col min="3" max="3" width="12.5" style="79" customWidth="1"/>
    <col min="4" max="4" width="9.625" style="79" customWidth="1"/>
    <col min="5" max="5" width="12.375" style="79" customWidth="1"/>
    <col min="6" max="6" width="11.25" style="80" customWidth="1"/>
    <col min="7" max="7" width="11.25" style="81" customWidth="1"/>
    <col min="8" max="8" width="13.375" style="79" customWidth="1"/>
    <col min="9" max="254" width="9.625" style="79" customWidth="1"/>
    <col min="255" max="255" width="9.625" style="79"/>
    <col min="256" max="16383" width="9" style="79"/>
  </cols>
  <sheetData>
    <row r="1" s="79" customFormat="1" ht="51" customHeight="1" spans="1:8">
      <c r="A1" s="82" t="s">
        <v>0</v>
      </c>
      <c r="B1" s="82"/>
      <c r="C1" s="82"/>
      <c r="D1" s="82"/>
      <c r="E1" s="82"/>
      <c r="F1" s="83"/>
      <c r="G1" s="84"/>
      <c r="H1" s="82"/>
    </row>
    <row r="2" s="79" customFormat="1" ht="73" customHeight="1" spans="1:8">
      <c r="A2" s="85" t="s">
        <v>1</v>
      </c>
      <c r="B2" s="85" t="s">
        <v>2</v>
      </c>
      <c r="C2" s="85" t="s">
        <v>3</v>
      </c>
      <c r="D2" s="85" t="s">
        <v>4</v>
      </c>
      <c r="E2" s="85" t="s">
        <v>5</v>
      </c>
      <c r="F2" s="85" t="s">
        <v>6</v>
      </c>
      <c r="G2" s="86" t="s">
        <v>7</v>
      </c>
      <c r="H2" s="85" t="s">
        <v>8</v>
      </c>
    </row>
    <row r="3" s="79" customFormat="1" ht="40" customHeight="1" spans="1:8">
      <c r="A3" s="85">
        <v>1</v>
      </c>
      <c r="B3" s="87" t="s">
        <v>9</v>
      </c>
      <c r="C3" s="88" t="s">
        <v>10</v>
      </c>
      <c r="D3" s="89">
        <f>15.481-2.724</f>
        <v>12.757</v>
      </c>
      <c r="E3" s="88">
        <f t="shared" ref="E3:E9" si="0">6000*0.99</f>
        <v>5940</v>
      </c>
      <c r="F3" s="90">
        <f>E3*1.05</f>
        <v>6237</v>
      </c>
      <c r="G3" s="91">
        <f>F3*D3</f>
        <v>79565.409</v>
      </c>
      <c r="H3" s="88"/>
    </row>
    <row r="4" s="79" customFormat="1" ht="40" customHeight="1" spans="1:8">
      <c r="A4" s="85">
        <v>2</v>
      </c>
      <c r="B4" s="87" t="s">
        <v>11</v>
      </c>
      <c r="C4" s="88" t="s">
        <v>12</v>
      </c>
      <c r="D4" s="88">
        <v>16.617</v>
      </c>
      <c r="E4" s="88">
        <f>7000*0.99</f>
        <v>6930</v>
      </c>
      <c r="F4" s="90">
        <f t="shared" ref="F4:F15" si="1">E4*1.05</f>
        <v>7276.5</v>
      </c>
      <c r="G4" s="91">
        <f t="shared" ref="G4:G15" si="2">F4*D4</f>
        <v>120913.6005</v>
      </c>
      <c r="H4" s="88"/>
    </row>
    <row r="5" s="79" customFormat="1" ht="40" customHeight="1" spans="1:8">
      <c r="A5" s="85">
        <v>3</v>
      </c>
      <c r="B5" s="87" t="s">
        <v>13</v>
      </c>
      <c r="C5" s="88" t="s">
        <v>14</v>
      </c>
      <c r="D5" s="88">
        <f>12.882+0.3</f>
        <v>13.182</v>
      </c>
      <c r="E5" s="88">
        <f>7000*0.99</f>
        <v>6930</v>
      </c>
      <c r="F5" s="90">
        <f t="shared" si="1"/>
        <v>7276.5</v>
      </c>
      <c r="G5" s="91">
        <f t="shared" si="2"/>
        <v>95918.823</v>
      </c>
      <c r="H5" s="89" t="s">
        <v>15</v>
      </c>
    </row>
    <row r="6" s="79" customFormat="1" ht="40" customHeight="1" spans="1:8">
      <c r="A6" s="85">
        <v>4</v>
      </c>
      <c r="B6" s="87" t="s">
        <v>16</v>
      </c>
      <c r="C6" s="88" t="s">
        <v>17</v>
      </c>
      <c r="D6" s="88">
        <v>13.33</v>
      </c>
      <c r="E6" s="88">
        <f>6500*0.99</f>
        <v>6435</v>
      </c>
      <c r="F6" s="90">
        <f t="shared" si="1"/>
        <v>6756.75</v>
      </c>
      <c r="G6" s="91">
        <f t="shared" si="2"/>
        <v>90067.4775</v>
      </c>
      <c r="H6" s="88"/>
    </row>
    <row r="7" s="79" customFormat="1" ht="40" customHeight="1" spans="1:8">
      <c r="A7" s="85">
        <v>5</v>
      </c>
      <c r="B7" s="87" t="s">
        <v>18</v>
      </c>
      <c r="C7" s="88" t="s">
        <v>19</v>
      </c>
      <c r="D7" s="88">
        <v>13.561</v>
      </c>
      <c r="E7" s="88">
        <f t="shared" si="0"/>
        <v>5940</v>
      </c>
      <c r="F7" s="90">
        <f t="shared" si="1"/>
        <v>6237</v>
      </c>
      <c r="G7" s="91">
        <f t="shared" si="2"/>
        <v>84579.957</v>
      </c>
      <c r="H7" s="88"/>
    </row>
    <row r="8" s="79" customFormat="1" ht="40" customHeight="1" spans="1:8">
      <c r="A8" s="92">
        <v>6</v>
      </c>
      <c r="B8" s="93" t="s">
        <v>20</v>
      </c>
      <c r="C8" s="89" t="s">
        <v>21</v>
      </c>
      <c r="D8" s="89">
        <v>5.65</v>
      </c>
      <c r="E8" s="89">
        <f t="shared" si="0"/>
        <v>5940</v>
      </c>
      <c r="F8" s="94">
        <f t="shared" si="1"/>
        <v>6237</v>
      </c>
      <c r="G8" s="95">
        <f t="shared" si="2"/>
        <v>35239.05</v>
      </c>
      <c r="H8" s="89"/>
    </row>
    <row r="9" s="79" customFormat="1" ht="40" customHeight="1" spans="1:8">
      <c r="A9" s="85">
        <v>7</v>
      </c>
      <c r="B9" s="87" t="s">
        <v>22</v>
      </c>
      <c r="C9" s="88" t="s">
        <v>23</v>
      </c>
      <c r="D9" s="90">
        <v>6</v>
      </c>
      <c r="E9" s="88">
        <f t="shared" si="0"/>
        <v>5940</v>
      </c>
      <c r="F9" s="90">
        <f t="shared" si="1"/>
        <v>6237</v>
      </c>
      <c r="G9" s="91">
        <f t="shared" si="2"/>
        <v>37422</v>
      </c>
      <c r="H9" s="89" t="s">
        <v>24</v>
      </c>
    </row>
    <row r="10" s="79" customFormat="1" ht="49" customHeight="1" spans="1:8">
      <c r="A10" s="85">
        <v>8</v>
      </c>
      <c r="B10" s="87" t="s">
        <v>25</v>
      </c>
      <c r="C10" s="88" t="s">
        <v>26</v>
      </c>
      <c r="D10" s="88">
        <f>37.056</f>
        <v>37.056</v>
      </c>
      <c r="E10" s="88">
        <f>6500*0.99</f>
        <v>6435</v>
      </c>
      <c r="F10" s="90">
        <f t="shared" si="1"/>
        <v>6756.75</v>
      </c>
      <c r="G10" s="91">
        <f t="shared" si="2"/>
        <v>250378.128</v>
      </c>
      <c r="H10" s="89" t="s">
        <v>27</v>
      </c>
    </row>
    <row r="11" s="79" customFormat="1" ht="40" customHeight="1" spans="1:8">
      <c r="A11" s="85">
        <v>9</v>
      </c>
      <c r="B11" s="87" t="s">
        <v>28</v>
      </c>
      <c r="C11" s="88" t="s">
        <v>29</v>
      </c>
      <c r="D11" s="88">
        <v>10.663</v>
      </c>
      <c r="E11" s="88">
        <v>6435</v>
      </c>
      <c r="F11" s="90">
        <f t="shared" si="1"/>
        <v>6756.75</v>
      </c>
      <c r="G11" s="91">
        <f t="shared" si="2"/>
        <v>72047.22525</v>
      </c>
      <c r="H11" s="89" t="s">
        <v>30</v>
      </c>
    </row>
    <row r="12" s="79" customFormat="1" ht="40" customHeight="1" spans="1:8">
      <c r="A12" s="85">
        <v>10</v>
      </c>
      <c r="B12" s="87" t="s">
        <v>31</v>
      </c>
      <c r="C12" s="88" t="s">
        <v>32</v>
      </c>
      <c r="D12" s="88">
        <v>20.699</v>
      </c>
      <c r="E12" s="88">
        <f t="shared" ref="E11:E15" si="3">6000*0.99</f>
        <v>5940</v>
      </c>
      <c r="F12" s="90">
        <f t="shared" si="1"/>
        <v>6237</v>
      </c>
      <c r="G12" s="91">
        <f t="shared" si="2"/>
        <v>129099.663</v>
      </c>
      <c r="H12" s="88"/>
    </row>
    <row r="13" s="79" customFormat="1" ht="40" customHeight="1" spans="1:8">
      <c r="A13" s="85">
        <v>11</v>
      </c>
      <c r="B13" s="87" t="s">
        <v>33</v>
      </c>
      <c r="C13" s="88" t="s">
        <v>34</v>
      </c>
      <c r="D13" s="88">
        <v>36.461</v>
      </c>
      <c r="E13" s="88">
        <f>7000*0.99</f>
        <v>6930</v>
      </c>
      <c r="F13" s="90">
        <f t="shared" si="1"/>
        <v>7276.5</v>
      </c>
      <c r="G13" s="91">
        <f t="shared" si="2"/>
        <v>265308.4665</v>
      </c>
      <c r="H13" s="88" t="s">
        <v>35</v>
      </c>
    </row>
    <row r="14" s="79" customFormat="1" ht="40" customHeight="1" spans="1:8">
      <c r="A14" s="85">
        <v>12</v>
      </c>
      <c r="B14" s="87" t="s">
        <v>36</v>
      </c>
      <c r="C14" s="88" t="s">
        <v>37</v>
      </c>
      <c r="D14" s="88">
        <v>6.819</v>
      </c>
      <c r="E14" s="88">
        <v>6435</v>
      </c>
      <c r="F14" s="90">
        <f t="shared" si="1"/>
        <v>6756.75</v>
      </c>
      <c r="G14" s="91">
        <f t="shared" si="2"/>
        <v>46074.27825</v>
      </c>
      <c r="H14" s="88" t="s">
        <v>38</v>
      </c>
    </row>
    <row r="15" s="79" customFormat="1" ht="41" customHeight="1" spans="1:8">
      <c r="A15" s="92">
        <v>13</v>
      </c>
      <c r="B15" s="93" t="s">
        <v>39</v>
      </c>
      <c r="C15" s="89" t="s">
        <v>40</v>
      </c>
      <c r="D15" s="89">
        <v>11.806</v>
      </c>
      <c r="E15" s="89">
        <f t="shared" si="3"/>
        <v>5940</v>
      </c>
      <c r="F15" s="94">
        <f t="shared" si="1"/>
        <v>6237</v>
      </c>
      <c r="G15" s="95">
        <f t="shared" si="2"/>
        <v>73634.022</v>
      </c>
      <c r="H15" s="93" t="s">
        <v>41</v>
      </c>
    </row>
    <row r="16" s="79" customFormat="1" ht="42" customHeight="1" spans="1:8">
      <c r="A16" s="85"/>
      <c r="B16" s="96" t="s">
        <v>42</v>
      </c>
      <c r="C16" s="88"/>
      <c r="D16" s="96">
        <f>SUM(D3:D15)</f>
        <v>204.601</v>
      </c>
      <c r="E16" s="88"/>
      <c r="F16" s="90"/>
      <c r="G16" s="97">
        <f>SUM(G3:G15)</f>
        <v>1380248.1</v>
      </c>
      <c r="H16" s="88"/>
    </row>
    <row r="17" ht="18" customHeight="1" spans="1:9">
      <c r="A17" s="98"/>
      <c r="B17" s="99"/>
      <c r="C17" s="100" t="s">
        <v>43</v>
      </c>
      <c r="D17" s="98">
        <f>D16-D8-D15</f>
        <v>187.145</v>
      </c>
      <c r="E17" s="100" t="s">
        <v>44</v>
      </c>
      <c r="F17" s="101" t="s">
        <v>45</v>
      </c>
      <c r="G17" s="102">
        <f>D15+D8</f>
        <v>17.456</v>
      </c>
      <c r="H17" s="103">
        <f>D17+各乡镇!D267</f>
        <v>190.145</v>
      </c>
      <c r="I17" s="98"/>
    </row>
    <row r="18" ht="18" customHeight="1" spans="1:8">
      <c r="A18" s="98"/>
      <c r="B18" s="104">
        <f>H17+各乡镇!D268+各乡镇!D269+各乡镇!D270</f>
        <v>790.262</v>
      </c>
      <c r="C18" s="104"/>
      <c r="D18" s="104"/>
      <c r="E18" s="104"/>
      <c r="F18" s="105"/>
      <c r="G18" s="104"/>
      <c r="H18" s="104"/>
    </row>
    <row r="19" ht="18" customHeight="1" spans="1:8">
      <c r="A19" s="98"/>
      <c r="B19" s="106"/>
      <c r="C19" s="106"/>
      <c r="D19" s="106"/>
      <c r="E19" s="106"/>
      <c r="F19" s="107"/>
      <c r="G19" s="106"/>
      <c r="H19" s="106"/>
    </row>
    <row r="20" ht="18" customHeight="1" spans="1:8">
      <c r="A20" s="98"/>
      <c r="B20" s="106"/>
      <c r="C20" s="106"/>
      <c r="D20" s="106"/>
      <c r="E20" s="106"/>
      <c r="F20" s="107"/>
      <c r="G20" s="106"/>
      <c r="H20" s="106"/>
    </row>
  </sheetData>
  <mergeCells count="4">
    <mergeCell ref="A1:H1"/>
    <mergeCell ref="B18:H18"/>
    <mergeCell ref="B19:H19"/>
    <mergeCell ref="B20:H20"/>
  </mergeCells>
  <pageMargins left="0.751388888888889" right="0.751388888888889" top="1" bottom="1" header="0.507638888888889" footer="0.507638888888889"/>
  <pageSetup paperSize="9" scale="8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1"/>
  <sheetViews>
    <sheetView topLeftCell="A127" workbookViewId="0">
      <selection activeCell="K135" sqref="K135"/>
    </sheetView>
  </sheetViews>
  <sheetFormatPr defaultColWidth="9" defaultRowHeight="13.5"/>
  <cols>
    <col min="1" max="1" width="3.875" style="6" customWidth="1"/>
    <col min="2" max="2" width="5.125" style="6" customWidth="1"/>
    <col min="3" max="3" width="7.125" style="6" customWidth="1"/>
    <col min="4" max="4" width="26.625" style="7" customWidth="1"/>
    <col min="5" max="5" width="9.25" style="6" customWidth="1"/>
    <col min="6" max="6" width="10.625" style="6" customWidth="1"/>
    <col min="7" max="7" width="10.5" style="8" customWidth="1"/>
    <col min="8" max="8" width="9" style="1" hidden="1" customWidth="1"/>
    <col min="9" max="9" width="19" style="1" customWidth="1"/>
    <col min="10" max="16384" width="9" style="1"/>
  </cols>
  <sheetData>
    <row r="1" ht="15" customHeight="1" spans="1:9">
      <c r="A1" s="9" t="s">
        <v>46</v>
      </c>
      <c r="B1" s="9"/>
      <c r="C1" s="9"/>
      <c r="D1" s="9"/>
      <c r="E1" s="9"/>
      <c r="F1" s="9"/>
      <c r="G1" s="10"/>
      <c r="H1" s="9"/>
      <c r="I1" s="9"/>
    </row>
    <row r="2" ht="52" customHeight="1" spans="1:9">
      <c r="A2" s="9"/>
      <c r="B2" s="9"/>
      <c r="C2" s="9"/>
      <c r="D2" s="9"/>
      <c r="E2" s="9"/>
      <c r="F2" s="9"/>
      <c r="G2" s="10"/>
      <c r="H2" s="9"/>
      <c r="I2" s="9"/>
    </row>
    <row r="3" ht="21" customHeight="1" spans="1:9">
      <c r="A3" s="11" t="s">
        <v>47</v>
      </c>
      <c r="B3" s="11" t="s">
        <v>48</v>
      </c>
      <c r="C3" s="11" t="s">
        <v>49</v>
      </c>
      <c r="D3" s="12" t="s">
        <v>50</v>
      </c>
      <c r="E3" s="11" t="s">
        <v>51</v>
      </c>
      <c r="F3" s="11" t="s">
        <v>52</v>
      </c>
      <c r="G3" s="13" t="s">
        <v>53</v>
      </c>
      <c r="H3" s="11" t="s">
        <v>54</v>
      </c>
      <c r="I3" s="11" t="s">
        <v>8</v>
      </c>
    </row>
    <row r="4" ht="21" customHeight="1" spans="1:9">
      <c r="A4" s="11"/>
      <c r="B4" s="11"/>
      <c r="C4" s="11"/>
      <c r="D4" s="12"/>
      <c r="E4" s="11"/>
      <c r="F4" s="11"/>
      <c r="G4" s="13"/>
      <c r="H4" s="11"/>
      <c r="I4" s="11"/>
    </row>
    <row r="5" ht="24.95" customHeight="1" spans="1:9">
      <c r="A5" s="14" t="s">
        <v>55</v>
      </c>
      <c r="B5" s="15" t="s">
        <v>56</v>
      </c>
      <c r="C5" s="15" t="s">
        <v>57</v>
      </c>
      <c r="D5" s="16" t="s">
        <v>58</v>
      </c>
      <c r="E5" s="15">
        <v>6.25</v>
      </c>
      <c r="F5" s="17">
        <f>3000*1.05</f>
        <v>3150</v>
      </c>
      <c r="G5" s="18">
        <f>E5*F5</f>
        <v>19687.5</v>
      </c>
      <c r="H5" s="15" t="s">
        <v>59</v>
      </c>
      <c r="I5" s="15"/>
    </row>
    <row r="6" ht="49" customHeight="1" spans="1:15">
      <c r="A6" s="19"/>
      <c r="B6" s="15" t="s">
        <v>56</v>
      </c>
      <c r="C6" s="15" t="s">
        <v>57</v>
      </c>
      <c r="D6" s="16" t="s">
        <v>60</v>
      </c>
      <c r="E6" s="15">
        <v>3.7</v>
      </c>
      <c r="F6" s="17">
        <f>3000*1.05</f>
        <v>3150</v>
      </c>
      <c r="G6" s="18">
        <f>F6*E6</f>
        <v>11655</v>
      </c>
      <c r="H6" s="15" t="s">
        <v>61</v>
      </c>
      <c r="I6" s="15" t="s">
        <v>62</v>
      </c>
      <c r="O6" s="3"/>
    </row>
    <row r="7" ht="24.95" customHeight="1" spans="1:9">
      <c r="A7" s="19"/>
      <c r="B7" s="15" t="s">
        <v>56</v>
      </c>
      <c r="C7" s="15" t="s">
        <v>57</v>
      </c>
      <c r="D7" s="16" t="s">
        <v>63</v>
      </c>
      <c r="E7" s="15">
        <v>11.44</v>
      </c>
      <c r="F7" s="17">
        <f>3000*1.05</f>
        <v>3150</v>
      </c>
      <c r="G7" s="18">
        <f>E7*F7</f>
        <v>36036</v>
      </c>
      <c r="H7" s="15"/>
      <c r="I7" s="15" t="s">
        <v>62</v>
      </c>
    </row>
    <row r="8" ht="39" customHeight="1" spans="1:9">
      <c r="A8" s="19"/>
      <c r="B8" s="15" t="s">
        <v>56</v>
      </c>
      <c r="C8" s="15" t="s">
        <v>57</v>
      </c>
      <c r="D8" s="16" t="s">
        <v>64</v>
      </c>
      <c r="E8" s="15">
        <v>5.43</v>
      </c>
      <c r="F8" s="17">
        <f>3000*1.05</f>
        <v>3150</v>
      </c>
      <c r="G8" s="18">
        <f>E8*F8</f>
        <v>17104.5</v>
      </c>
      <c r="H8" s="15"/>
      <c r="I8" s="15" t="s">
        <v>65</v>
      </c>
    </row>
    <row r="9" ht="24.95" customHeight="1" spans="1:9">
      <c r="A9" s="19"/>
      <c r="B9" s="11" t="s">
        <v>66</v>
      </c>
      <c r="C9" s="11" t="s">
        <v>67</v>
      </c>
      <c r="D9" s="16"/>
      <c r="E9" s="20">
        <f>SUM(E5:E8)</f>
        <v>26.82</v>
      </c>
      <c r="F9" s="17"/>
      <c r="G9" s="21">
        <f>SUM(G5:G8)</f>
        <v>84483</v>
      </c>
      <c r="H9" s="15"/>
      <c r="I9" s="15"/>
    </row>
    <row r="10" ht="26.1" customHeight="1" spans="1:9">
      <c r="A10" s="19"/>
      <c r="B10" s="15" t="s">
        <v>45</v>
      </c>
      <c r="C10" s="15" t="s">
        <v>68</v>
      </c>
      <c r="D10" s="16" t="s">
        <v>69</v>
      </c>
      <c r="E10" s="15">
        <v>6.616</v>
      </c>
      <c r="F10" s="17">
        <f t="shared" ref="F10:F15" si="0">2200*1.1</f>
        <v>2420</v>
      </c>
      <c r="G10" s="18">
        <f t="shared" ref="G9:G15" si="1">E10*F10</f>
        <v>16010.72</v>
      </c>
      <c r="H10" s="15" t="s">
        <v>70</v>
      </c>
      <c r="I10" s="15"/>
    </row>
    <row r="11" ht="26.1" customHeight="1" spans="1:9">
      <c r="A11" s="19"/>
      <c r="B11" s="14" t="s">
        <v>45</v>
      </c>
      <c r="C11" s="14" t="s">
        <v>71</v>
      </c>
      <c r="D11" s="16" t="s">
        <v>72</v>
      </c>
      <c r="E11" s="15">
        <v>2.921</v>
      </c>
      <c r="F11" s="17">
        <f t="shared" si="0"/>
        <v>2420</v>
      </c>
      <c r="G11" s="18">
        <f t="shared" si="1"/>
        <v>7068.82</v>
      </c>
      <c r="H11" s="15"/>
      <c r="I11" s="15" t="s">
        <v>62</v>
      </c>
    </row>
    <row r="12" ht="26.1" customHeight="1" spans="1:9">
      <c r="A12" s="19"/>
      <c r="B12" s="22"/>
      <c r="C12" s="22" t="s">
        <v>71</v>
      </c>
      <c r="D12" s="16" t="s">
        <v>73</v>
      </c>
      <c r="E12" s="15">
        <v>1.788</v>
      </c>
      <c r="F12" s="17">
        <f t="shared" si="0"/>
        <v>2420</v>
      </c>
      <c r="G12" s="18">
        <f t="shared" si="1"/>
        <v>4326.96</v>
      </c>
      <c r="H12" s="15"/>
      <c r="I12" s="15" t="s">
        <v>65</v>
      </c>
    </row>
    <row r="13" ht="26.1" customHeight="1" spans="1:9">
      <c r="A13" s="19"/>
      <c r="B13" s="15" t="s">
        <v>45</v>
      </c>
      <c r="C13" s="15" t="s">
        <v>74</v>
      </c>
      <c r="D13" s="16" t="s">
        <v>75</v>
      </c>
      <c r="E13" s="15">
        <v>5.75</v>
      </c>
      <c r="F13" s="17">
        <f t="shared" si="0"/>
        <v>2420</v>
      </c>
      <c r="G13" s="18">
        <f t="shared" si="1"/>
        <v>13915</v>
      </c>
      <c r="H13" s="15" t="s">
        <v>76</v>
      </c>
      <c r="I13" s="15" t="s">
        <v>77</v>
      </c>
    </row>
    <row r="14" ht="30" customHeight="1" spans="1:9">
      <c r="A14" s="19"/>
      <c r="B14" s="15" t="s">
        <v>45</v>
      </c>
      <c r="C14" s="15" t="s">
        <v>78</v>
      </c>
      <c r="D14" s="16" t="s">
        <v>79</v>
      </c>
      <c r="E14" s="15">
        <v>0.497</v>
      </c>
      <c r="F14" s="17">
        <f t="shared" si="0"/>
        <v>2420</v>
      </c>
      <c r="G14" s="18">
        <f t="shared" si="1"/>
        <v>1202.74</v>
      </c>
      <c r="H14" s="15"/>
      <c r="I14" s="15"/>
    </row>
    <row r="15" ht="24.95" customHeight="1" spans="1:9">
      <c r="A15" s="19"/>
      <c r="B15" s="15" t="s">
        <v>45</v>
      </c>
      <c r="C15" s="15" t="s">
        <v>80</v>
      </c>
      <c r="D15" s="16" t="s">
        <v>81</v>
      </c>
      <c r="E15" s="15">
        <v>9.542</v>
      </c>
      <c r="F15" s="17">
        <f t="shared" si="0"/>
        <v>2420</v>
      </c>
      <c r="G15" s="18">
        <f t="shared" si="1"/>
        <v>23091.64</v>
      </c>
      <c r="H15" s="15"/>
      <c r="I15" s="15"/>
    </row>
    <row r="16" ht="24.95" customHeight="1" spans="1:9">
      <c r="A16" s="19"/>
      <c r="B16" s="11" t="s">
        <v>66</v>
      </c>
      <c r="C16" s="11" t="s">
        <v>82</v>
      </c>
      <c r="D16" s="16"/>
      <c r="E16" s="11">
        <f>SUM(E10:E15)</f>
        <v>27.114</v>
      </c>
      <c r="F16" s="17"/>
      <c r="G16" s="13">
        <f>SUM(G10:G15)</f>
        <v>65615.88</v>
      </c>
      <c r="H16" s="15"/>
      <c r="I16" s="15"/>
    </row>
    <row r="17" ht="24.95" customHeight="1" spans="1:9">
      <c r="A17" s="19"/>
      <c r="B17" s="15" t="s">
        <v>83</v>
      </c>
      <c r="C17" s="15" t="s">
        <v>84</v>
      </c>
      <c r="D17" s="16" t="s">
        <v>85</v>
      </c>
      <c r="E17" s="15">
        <v>4.602</v>
      </c>
      <c r="F17" s="17">
        <f>1300*1.1</f>
        <v>1430</v>
      </c>
      <c r="G17" s="23">
        <f>F17*E17</f>
        <v>6580.86</v>
      </c>
      <c r="H17" s="15"/>
      <c r="I17" s="15" t="s">
        <v>65</v>
      </c>
    </row>
    <row r="18" ht="24.95" customHeight="1" spans="1:9">
      <c r="A18" s="19"/>
      <c r="B18" s="15" t="s">
        <v>83</v>
      </c>
      <c r="C18" s="15" t="s">
        <v>86</v>
      </c>
      <c r="D18" s="16" t="s">
        <v>87</v>
      </c>
      <c r="E18" s="15">
        <v>2.02</v>
      </c>
      <c r="F18" s="17">
        <f>1300*1.1</f>
        <v>1430</v>
      </c>
      <c r="G18" s="23">
        <f>F18*E18</f>
        <v>2888.6</v>
      </c>
      <c r="H18" s="15"/>
      <c r="I18" s="15" t="s">
        <v>88</v>
      </c>
    </row>
    <row r="19" ht="24.95" customHeight="1" spans="1:9">
      <c r="A19" s="19"/>
      <c r="B19" s="15" t="s">
        <v>83</v>
      </c>
      <c r="C19" s="15" t="s">
        <v>89</v>
      </c>
      <c r="D19" s="16" t="s">
        <v>90</v>
      </c>
      <c r="E19" s="15">
        <v>4.787</v>
      </c>
      <c r="F19" s="17">
        <f>1300*1.1</f>
        <v>1430</v>
      </c>
      <c r="G19" s="23">
        <f>F19*E19</f>
        <v>6845.41</v>
      </c>
      <c r="H19" s="15" t="s">
        <v>91</v>
      </c>
      <c r="I19" s="15" t="s">
        <v>92</v>
      </c>
    </row>
    <row r="20" ht="24.95" customHeight="1" spans="1:9">
      <c r="A20" s="19"/>
      <c r="B20" s="15" t="s">
        <v>83</v>
      </c>
      <c r="C20" s="15" t="s">
        <v>93</v>
      </c>
      <c r="D20" s="16" t="s">
        <v>94</v>
      </c>
      <c r="E20" s="15">
        <v>0.561</v>
      </c>
      <c r="F20" s="17">
        <f>1300*1.1</f>
        <v>1430</v>
      </c>
      <c r="G20" s="23">
        <f>F20*E20</f>
        <v>802.23</v>
      </c>
      <c r="H20" s="15" t="s">
        <v>95</v>
      </c>
      <c r="I20" s="33"/>
    </row>
    <row r="21" s="1" customFormat="1" ht="24.95" customHeight="1" spans="1:9">
      <c r="A21" s="19"/>
      <c r="B21" s="24" t="s">
        <v>83</v>
      </c>
      <c r="C21" s="24" t="s">
        <v>96</v>
      </c>
      <c r="D21" s="25" t="s">
        <v>97</v>
      </c>
      <c r="E21" s="24">
        <v>1.89</v>
      </c>
      <c r="F21" s="26">
        <f>1300*1.1</f>
        <v>1430</v>
      </c>
      <c r="G21" s="27">
        <f>F21*E21</f>
        <v>2702.7</v>
      </c>
      <c r="H21" s="24"/>
      <c r="I21" s="24" t="s">
        <v>98</v>
      </c>
    </row>
    <row r="22" ht="24.95" customHeight="1" spans="1:9">
      <c r="A22" s="19"/>
      <c r="B22" s="11" t="s">
        <v>66</v>
      </c>
      <c r="C22" s="11" t="s">
        <v>82</v>
      </c>
      <c r="D22" s="16"/>
      <c r="E22" s="11">
        <f>SUM(E17:E21)</f>
        <v>13.86</v>
      </c>
      <c r="F22" s="17"/>
      <c r="G22" s="21">
        <f>SUM(G17:G21)</f>
        <v>19819.8</v>
      </c>
      <c r="H22" s="15"/>
      <c r="I22" s="15"/>
    </row>
    <row r="23" s="2" customFormat="1" ht="24.95" customHeight="1" spans="1:9">
      <c r="A23" s="28"/>
      <c r="B23" s="29" t="s">
        <v>42</v>
      </c>
      <c r="C23" s="29" t="s">
        <v>99</v>
      </c>
      <c r="D23" s="30"/>
      <c r="E23" s="29">
        <f>E9+E16+E22</f>
        <v>67.794</v>
      </c>
      <c r="F23" s="31"/>
      <c r="G23" s="32">
        <f>G9+G22+G16</f>
        <v>169918.68</v>
      </c>
      <c r="H23" s="33">
        <v>31492</v>
      </c>
      <c r="I23" s="33"/>
    </row>
    <row r="24" ht="23" customHeight="1" spans="1:9">
      <c r="A24" s="15" t="s">
        <v>100</v>
      </c>
      <c r="B24" s="14" t="s">
        <v>45</v>
      </c>
      <c r="C24" s="14" t="s">
        <v>101</v>
      </c>
      <c r="D24" s="16" t="s">
        <v>102</v>
      </c>
      <c r="E24" s="15">
        <v>8.35</v>
      </c>
      <c r="F24" s="15">
        <f>2200*1.1</f>
        <v>2420</v>
      </c>
      <c r="G24" s="18">
        <f t="shared" ref="G24:G33" si="2">E24*F24</f>
        <v>20207</v>
      </c>
      <c r="H24" s="15" t="s">
        <v>103</v>
      </c>
      <c r="I24" s="15" t="s">
        <v>104</v>
      </c>
    </row>
    <row r="25" ht="23" customHeight="1" spans="1:9">
      <c r="A25" s="15"/>
      <c r="B25" s="22"/>
      <c r="C25" s="22"/>
      <c r="D25" s="16" t="s">
        <v>105</v>
      </c>
      <c r="E25" s="15">
        <v>0.808</v>
      </c>
      <c r="F25" s="15">
        <f t="shared" ref="F25:F33" si="3">2200*1.1</f>
        <v>2420</v>
      </c>
      <c r="G25" s="18">
        <f t="shared" si="2"/>
        <v>1955.36</v>
      </c>
      <c r="H25" s="15"/>
      <c r="I25" s="15" t="s">
        <v>106</v>
      </c>
    </row>
    <row r="26" ht="34" customHeight="1" spans="1:9">
      <c r="A26" s="15"/>
      <c r="B26" s="15" t="s">
        <v>45</v>
      </c>
      <c r="C26" s="15" t="s">
        <v>107</v>
      </c>
      <c r="D26" s="16" t="s">
        <v>108</v>
      </c>
      <c r="E26" s="15">
        <v>12.415</v>
      </c>
      <c r="F26" s="15">
        <f t="shared" si="3"/>
        <v>2420</v>
      </c>
      <c r="G26" s="18">
        <f t="shared" si="2"/>
        <v>30044.3</v>
      </c>
      <c r="H26" s="15" t="s">
        <v>109</v>
      </c>
      <c r="I26" s="15"/>
    </row>
    <row r="27" ht="24.95" customHeight="1" spans="1:9">
      <c r="A27" s="15"/>
      <c r="B27" s="15" t="s">
        <v>45</v>
      </c>
      <c r="C27" s="15" t="s">
        <v>110</v>
      </c>
      <c r="D27" s="16" t="s">
        <v>111</v>
      </c>
      <c r="E27" s="15">
        <v>5.427</v>
      </c>
      <c r="F27" s="15">
        <f t="shared" si="3"/>
        <v>2420</v>
      </c>
      <c r="G27" s="18">
        <f t="shared" si="2"/>
        <v>13133.34</v>
      </c>
      <c r="H27" s="15"/>
      <c r="I27" s="15"/>
    </row>
    <row r="28" ht="21" customHeight="1" spans="1:9">
      <c r="A28" s="15"/>
      <c r="B28" s="14" t="s">
        <v>45</v>
      </c>
      <c r="C28" s="14" t="s">
        <v>112</v>
      </c>
      <c r="D28" s="16" t="s">
        <v>113</v>
      </c>
      <c r="E28" s="15">
        <v>11.11</v>
      </c>
      <c r="F28" s="15">
        <f t="shared" si="3"/>
        <v>2420</v>
      </c>
      <c r="G28" s="18">
        <f t="shared" si="2"/>
        <v>26886.2</v>
      </c>
      <c r="H28" s="15"/>
      <c r="I28" s="15"/>
    </row>
    <row r="29" ht="21" customHeight="1" spans="1:9">
      <c r="A29" s="15"/>
      <c r="B29" s="22"/>
      <c r="C29" s="22"/>
      <c r="D29" s="16" t="s">
        <v>114</v>
      </c>
      <c r="E29" s="15">
        <v>3.199</v>
      </c>
      <c r="F29" s="15">
        <f t="shared" si="3"/>
        <v>2420</v>
      </c>
      <c r="G29" s="18">
        <f t="shared" si="2"/>
        <v>7741.58</v>
      </c>
      <c r="H29" s="15"/>
      <c r="I29" s="15" t="s">
        <v>115</v>
      </c>
    </row>
    <row r="30" ht="24.95" customHeight="1" spans="1:9">
      <c r="A30" s="15"/>
      <c r="B30" s="15" t="s">
        <v>45</v>
      </c>
      <c r="C30" s="15" t="s">
        <v>116</v>
      </c>
      <c r="D30" s="16" t="s">
        <v>117</v>
      </c>
      <c r="E30" s="15">
        <v>1.064</v>
      </c>
      <c r="F30" s="15">
        <f t="shared" si="3"/>
        <v>2420</v>
      </c>
      <c r="G30" s="18">
        <f t="shared" si="2"/>
        <v>2574.88</v>
      </c>
      <c r="H30" s="15"/>
      <c r="I30" s="15"/>
    </row>
    <row r="31" ht="24.95" customHeight="1" spans="1:9">
      <c r="A31" s="15"/>
      <c r="B31" s="14" t="s">
        <v>45</v>
      </c>
      <c r="C31" s="14" t="s">
        <v>118</v>
      </c>
      <c r="D31" s="16" t="s">
        <v>119</v>
      </c>
      <c r="E31" s="15">
        <v>2.552</v>
      </c>
      <c r="F31" s="15">
        <f t="shared" si="3"/>
        <v>2420</v>
      </c>
      <c r="G31" s="18">
        <f t="shared" si="2"/>
        <v>6175.84</v>
      </c>
      <c r="H31" s="15"/>
      <c r="I31" s="15"/>
    </row>
    <row r="32" ht="24.95" customHeight="1" spans="1:9">
      <c r="A32" s="15"/>
      <c r="B32" s="22"/>
      <c r="C32" s="22"/>
      <c r="D32" s="16" t="s">
        <v>120</v>
      </c>
      <c r="E32" s="15">
        <v>1.171</v>
      </c>
      <c r="F32" s="15">
        <f t="shared" si="3"/>
        <v>2420</v>
      </c>
      <c r="G32" s="18">
        <f t="shared" si="2"/>
        <v>2833.82</v>
      </c>
      <c r="H32" s="15"/>
      <c r="I32" s="15" t="s">
        <v>65</v>
      </c>
    </row>
    <row r="33" ht="40" customHeight="1" spans="1:9">
      <c r="A33" s="15"/>
      <c r="B33" s="34" t="s">
        <v>45</v>
      </c>
      <c r="C33" s="34" t="s">
        <v>121</v>
      </c>
      <c r="D33" s="35" t="s">
        <v>122</v>
      </c>
      <c r="E33" s="36">
        <v>5.03</v>
      </c>
      <c r="F33" s="36">
        <f t="shared" si="3"/>
        <v>2420</v>
      </c>
      <c r="G33" s="37">
        <f t="shared" si="2"/>
        <v>12172.6</v>
      </c>
      <c r="H33" s="36"/>
      <c r="I33" s="36" t="s">
        <v>123</v>
      </c>
    </row>
    <row r="34" ht="24.95" customHeight="1" spans="1:9">
      <c r="A34" s="15"/>
      <c r="B34" s="11" t="s">
        <v>66</v>
      </c>
      <c r="C34" s="11" t="s">
        <v>124</v>
      </c>
      <c r="D34" s="12"/>
      <c r="E34" s="11">
        <f>SUM(E24:E33)</f>
        <v>51.126</v>
      </c>
      <c r="F34" s="15"/>
      <c r="G34" s="13">
        <f>SUM(G24:G33)</f>
        <v>123724.92</v>
      </c>
      <c r="H34" s="15"/>
      <c r="I34" s="15"/>
    </row>
    <row r="35" ht="24.95" customHeight="1" spans="1:9">
      <c r="A35" s="15"/>
      <c r="B35" s="14" t="s">
        <v>83</v>
      </c>
      <c r="C35" s="15" t="s">
        <v>125</v>
      </c>
      <c r="D35" s="16" t="s">
        <v>126</v>
      </c>
      <c r="E35" s="15">
        <v>0.593</v>
      </c>
      <c r="F35" s="15">
        <f>1300*1.1</f>
        <v>1430</v>
      </c>
      <c r="G35" s="23">
        <f t="shared" ref="G35:G38" si="4">E35*F35</f>
        <v>847.99</v>
      </c>
      <c r="H35" s="15"/>
      <c r="I35" s="15"/>
    </row>
    <row r="36" ht="24.95" customHeight="1" spans="1:9">
      <c r="A36" s="15"/>
      <c r="B36" s="19"/>
      <c r="C36" s="15" t="s">
        <v>127</v>
      </c>
      <c r="D36" s="16" t="s">
        <v>128</v>
      </c>
      <c r="E36" s="15">
        <v>1.854</v>
      </c>
      <c r="F36" s="15">
        <f t="shared" ref="F36:F48" si="5">1300*1.1</f>
        <v>1430</v>
      </c>
      <c r="G36" s="23">
        <f t="shared" si="4"/>
        <v>2651.22</v>
      </c>
      <c r="H36" s="15"/>
      <c r="I36" s="15"/>
    </row>
    <row r="37" ht="24.95" customHeight="1" spans="1:9">
      <c r="A37" s="15"/>
      <c r="B37" s="19"/>
      <c r="C37" s="15" t="s">
        <v>129</v>
      </c>
      <c r="D37" s="16" t="s">
        <v>130</v>
      </c>
      <c r="E37" s="15">
        <v>3.394</v>
      </c>
      <c r="F37" s="15">
        <f t="shared" si="5"/>
        <v>1430</v>
      </c>
      <c r="G37" s="23">
        <f t="shared" si="4"/>
        <v>4853.42</v>
      </c>
      <c r="H37" s="15"/>
      <c r="I37" s="15"/>
    </row>
    <row r="38" s="1" customFormat="1" ht="24.95" customHeight="1" spans="1:9">
      <c r="A38" s="15"/>
      <c r="B38" s="19"/>
      <c r="C38" s="15" t="s">
        <v>131</v>
      </c>
      <c r="D38" s="16" t="s">
        <v>132</v>
      </c>
      <c r="E38" s="15">
        <v>0.358</v>
      </c>
      <c r="F38" s="15">
        <f t="shared" si="5"/>
        <v>1430</v>
      </c>
      <c r="G38" s="23">
        <f t="shared" si="4"/>
        <v>511.94</v>
      </c>
      <c r="H38" s="15"/>
      <c r="I38" s="15"/>
    </row>
    <row r="39" ht="24.95" customHeight="1" spans="1:9">
      <c r="A39" s="15"/>
      <c r="B39" s="19"/>
      <c r="C39" s="15" t="s">
        <v>133</v>
      </c>
      <c r="D39" s="16" t="s">
        <v>134</v>
      </c>
      <c r="E39" s="15">
        <v>1.926</v>
      </c>
      <c r="F39" s="15">
        <f t="shared" si="5"/>
        <v>1430</v>
      </c>
      <c r="G39" s="23">
        <f t="shared" ref="G39:G48" si="6">E39*F39</f>
        <v>2754.18</v>
      </c>
      <c r="H39" s="15"/>
      <c r="I39" s="15"/>
    </row>
    <row r="40" s="3" customFormat="1" ht="24.95" customHeight="1" spans="1:9">
      <c r="A40" s="24"/>
      <c r="B40" s="38"/>
      <c r="C40" s="24" t="s">
        <v>135</v>
      </c>
      <c r="D40" s="25" t="s">
        <v>136</v>
      </c>
      <c r="E40" s="24">
        <v>3.99</v>
      </c>
      <c r="F40" s="24">
        <f t="shared" si="5"/>
        <v>1430</v>
      </c>
      <c r="G40" s="27">
        <f t="shared" si="6"/>
        <v>5705.7</v>
      </c>
      <c r="H40" s="24"/>
      <c r="I40" s="24" t="s">
        <v>137</v>
      </c>
    </row>
    <row r="41" s="3" customFormat="1" ht="24.95" customHeight="1" spans="1:9">
      <c r="A41" s="24"/>
      <c r="B41" s="38"/>
      <c r="C41" s="24" t="s">
        <v>138</v>
      </c>
      <c r="D41" s="25" t="s">
        <v>139</v>
      </c>
      <c r="E41" s="24">
        <v>1.27</v>
      </c>
      <c r="F41" s="24">
        <f t="shared" si="5"/>
        <v>1430</v>
      </c>
      <c r="G41" s="27">
        <f t="shared" si="6"/>
        <v>1816.1</v>
      </c>
      <c r="H41" s="24"/>
      <c r="I41" s="24" t="s">
        <v>140</v>
      </c>
    </row>
    <row r="42" s="3" customFormat="1" ht="24.95" customHeight="1" spans="1:9">
      <c r="A42" s="24"/>
      <c r="B42" s="38"/>
      <c r="C42" s="24" t="s">
        <v>141</v>
      </c>
      <c r="D42" s="25" t="s">
        <v>142</v>
      </c>
      <c r="E42" s="24">
        <v>1.09</v>
      </c>
      <c r="F42" s="24">
        <f t="shared" si="5"/>
        <v>1430</v>
      </c>
      <c r="G42" s="27">
        <f t="shared" si="6"/>
        <v>1558.7</v>
      </c>
      <c r="H42" s="24"/>
      <c r="I42" s="24" t="s">
        <v>137</v>
      </c>
    </row>
    <row r="43" s="3" customFormat="1" ht="24.95" customHeight="1" spans="1:9">
      <c r="A43" s="24"/>
      <c r="B43" s="38"/>
      <c r="C43" s="24" t="s">
        <v>143</v>
      </c>
      <c r="D43" s="25" t="s">
        <v>144</v>
      </c>
      <c r="E43" s="24">
        <v>1.2</v>
      </c>
      <c r="F43" s="24">
        <f t="shared" si="5"/>
        <v>1430</v>
      </c>
      <c r="G43" s="27">
        <f t="shared" si="6"/>
        <v>1716</v>
      </c>
      <c r="H43" s="24"/>
      <c r="I43" s="24" t="s">
        <v>137</v>
      </c>
    </row>
    <row r="44" s="3" customFormat="1" ht="24.95" customHeight="1" spans="1:9">
      <c r="A44" s="24"/>
      <c r="B44" s="38"/>
      <c r="C44" s="24" t="s">
        <v>145</v>
      </c>
      <c r="D44" s="25" t="s">
        <v>146</v>
      </c>
      <c r="E44" s="24">
        <v>0.5</v>
      </c>
      <c r="F44" s="24">
        <f t="shared" si="5"/>
        <v>1430</v>
      </c>
      <c r="G44" s="27">
        <f t="shared" si="6"/>
        <v>715</v>
      </c>
      <c r="H44" s="24"/>
      <c r="I44" s="24" t="s">
        <v>137</v>
      </c>
    </row>
    <row r="45" s="3" customFormat="1" ht="24.95" customHeight="1" spans="1:9">
      <c r="A45" s="24"/>
      <c r="B45" s="38"/>
      <c r="C45" s="24" t="s">
        <v>147</v>
      </c>
      <c r="D45" s="25" t="s">
        <v>148</v>
      </c>
      <c r="E45" s="24">
        <v>1.1</v>
      </c>
      <c r="F45" s="24">
        <f t="shared" si="5"/>
        <v>1430</v>
      </c>
      <c r="G45" s="27">
        <f t="shared" si="6"/>
        <v>1573</v>
      </c>
      <c r="H45" s="24"/>
      <c r="I45" s="24" t="s">
        <v>137</v>
      </c>
    </row>
    <row r="46" s="3" customFormat="1" ht="24.95" customHeight="1" spans="1:9">
      <c r="A46" s="24"/>
      <c r="B46" s="38"/>
      <c r="C46" s="24" t="s">
        <v>149</v>
      </c>
      <c r="D46" s="25" t="s">
        <v>150</v>
      </c>
      <c r="E46" s="24">
        <v>1.965</v>
      </c>
      <c r="F46" s="24">
        <f t="shared" si="5"/>
        <v>1430</v>
      </c>
      <c r="G46" s="27">
        <f t="shared" si="6"/>
        <v>2809.95</v>
      </c>
      <c r="H46" s="24"/>
      <c r="I46" s="24" t="s">
        <v>151</v>
      </c>
    </row>
    <row r="47" s="3" customFormat="1" ht="24.95" customHeight="1" spans="1:9">
      <c r="A47" s="24"/>
      <c r="B47" s="38"/>
      <c r="C47" s="24" t="s">
        <v>152</v>
      </c>
      <c r="D47" s="25" t="s">
        <v>153</v>
      </c>
      <c r="E47" s="24">
        <v>0.7</v>
      </c>
      <c r="F47" s="24">
        <f t="shared" si="5"/>
        <v>1430</v>
      </c>
      <c r="G47" s="27">
        <f t="shared" si="6"/>
        <v>1001</v>
      </c>
      <c r="H47" s="24"/>
      <c r="I47" s="24" t="s">
        <v>154</v>
      </c>
    </row>
    <row r="48" s="3" customFormat="1" ht="24.95" customHeight="1" spans="1:9">
      <c r="A48" s="24"/>
      <c r="B48" s="38"/>
      <c r="C48" s="24" t="s">
        <v>155</v>
      </c>
      <c r="D48" s="25" t="s">
        <v>156</v>
      </c>
      <c r="E48" s="24">
        <v>2.619</v>
      </c>
      <c r="F48" s="24">
        <f t="shared" si="5"/>
        <v>1430</v>
      </c>
      <c r="G48" s="27">
        <f t="shared" si="6"/>
        <v>3745.17</v>
      </c>
      <c r="H48" s="24"/>
      <c r="I48" s="24" t="s">
        <v>137</v>
      </c>
    </row>
    <row r="49" s="1" customFormat="1" ht="24.95" customHeight="1" spans="1:9">
      <c r="A49" s="15"/>
      <c r="B49" s="39" t="s">
        <v>66</v>
      </c>
      <c r="C49" s="11" t="s">
        <v>99</v>
      </c>
      <c r="D49" s="16"/>
      <c r="E49" s="11">
        <f>SUM(E35:E48)</f>
        <v>22.559</v>
      </c>
      <c r="F49" s="15"/>
      <c r="G49" s="13">
        <f>SUM(G35:G48)</f>
        <v>32259.37</v>
      </c>
      <c r="H49" s="15"/>
      <c r="I49" s="15"/>
    </row>
    <row r="50" s="2" customFormat="1" ht="24.95" customHeight="1" spans="1:9">
      <c r="A50" s="33"/>
      <c r="B50" s="40" t="s">
        <v>42</v>
      </c>
      <c r="C50" s="29" t="s">
        <v>157</v>
      </c>
      <c r="D50" s="30"/>
      <c r="E50" s="29">
        <f>E34+E49</f>
        <v>73.685</v>
      </c>
      <c r="F50" s="33"/>
      <c r="G50" s="32">
        <f>G34+G49</f>
        <v>155984.29</v>
      </c>
      <c r="H50" s="33">
        <v>33035</v>
      </c>
      <c r="I50" s="33"/>
    </row>
    <row r="51" s="1" customFormat="1" ht="24.95" customHeight="1" spans="1:9">
      <c r="A51" s="14" t="s">
        <v>158</v>
      </c>
      <c r="B51" s="41" t="s">
        <v>45</v>
      </c>
      <c r="C51" s="42" t="s">
        <v>159</v>
      </c>
      <c r="D51" s="30" t="s">
        <v>160</v>
      </c>
      <c r="E51" s="33">
        <v>6.3</v>
      </c>
      <c r="F51" s="33">
        <f t="shared" ref="F51:F58" si="7">2200*1.1</f>
        <v>2420</v>
      </c>
      <c r="G51" s="43">
        <f>F51*E51</f>
        <v>15246</v>
      </c>
      <c r="H51" s="33"/>
      <c r="I51" s="33" t="s">
        <v>161</v>
      </c>
    </row>
    <row r="52" ht="24.95" customHeight="1" spans="1:9">
      <c r="A52" s="19"/>
      <c r="B52" s="14" t="s">
        <v>45</v>
      </c>
      <c r="C52" s="14" t="s">
        <v>162</v>
      </c>
      <c r="D52" s="16" t="s">
        <v>163</v>
      </c>
      <c r="E52" s="15">
        <v>1.836</v>
      </c>
      <c r="F52" s="15">
        <f t="shared" si="7"/>
        <v>2420</v>
      </c>
      <c r="G52" s="18">
        <f t="shared" ref="G52:G57" si="8">E52*F52</f>
        <v>4443.12</v>
      </c>
      <c r="H52" s="15"/>
      <c r="I52" s="15" t="s">
        <v>62</v>
      </c>
    </row>
    <row r="53" ht="24.95" customHeight="1" spans="1:9">
      <c r="A53" s="19"/>
      <c r="B53" s="22"/>
      <c r="C53" s="22"/>
      <c r="D53" s="16" t="s">
        <v>164</v>
      </c>
      <c r="E53" s="15">
        <v>4.281</v>
      </c>
      <c r="F53" s="15">
        <f t="shared" si="7"/>
        <v>2420</v>
      </c>
      <c r="G53" s="18">
        <f t="shared" si="8"/>
        <v>10360.02</v>
      </c>
      <c r="H53" s="15"/>
      <c r="I53" s="15" t="s">
        <v>65</v>
      </c>
    </row>
    <row r="54" ht="24.95" customHeight="1" spans="1:9">
      <c r="A54" s="19"/>
      <c r="B54" s="15" t="s">
        <v>45</v>
      </c>
      <c r="C54" s="15" t="s">
        <v>165</v>
      </c>
      <c r="D54" s="16" t="s">
        <v>166</v>
      </c>
      <c r="E54" s="15">
        <v>6.017</v>
      </c>
      <c r="F54" s="15">
        <f t="shared" si="7"/>
        <v>2420</v>
      </c>
      <c r="G54" s="18">
        <f t="shared" si="8"/>
        <v>14561.14</v>
      </c>
      <c r="H54" s="15"/>
      <c r="I54" s="15"/>
    </row>
    <row r="55" s="2" customFormat="1" ht="30" customHeight="1" spans="1:9">
      <c r="A55" s="44"/>
      <c r="B55" s="24" t="s">
        <v>45</v>
      </c>
      <c r="C55" s="24" t="s">
        <v>167</v>
      </c>
      <c r="D55" s="25" t="s">
        <v>168</v>
      </c>
      <c r="E55" s="24">
        <v>0.7</v>
      </c>
      <c r="F55" s="24">
        <f t="shared" si="7"/>
        <v>2420</v>
      </c>
      <c r="G55" s="45">
        <f t="shared" si="8"/>
        <v>1694</v>
      </c>
      <c r="H55" s="33"/>
      <c r="I55" s="24" t="s">
        <v>169</v>
      </c>
    </row>
    <row r="56" ht="24.95" customHeight="1" spans="1:9">
      <c r="A56" s="19"/>
      <c r="B56" s="15" t="s">
        <v>45</v>
      </c>
      <c r="C56" s="15" t="s">
        <v>170</v>
      </c>
      <c r="D56" s="16" t="s">
        <v>171</v>
      </c>
      <c r="E56" s="15">
        <v>1.096</v>
      </c>
      <c r="F56" s="15">
        <f t="shared" si="7"/>
        <v>2420</v>
      </c>
      <c r="G56" s="18">
        <f t="shared" si="8"/>
        <v>2652.32</v>
      </c>
      <c r="H56" s="15"/>
      <c r="I56" s="24" t="s">
        <v>172</v>
      </c>
    </row>
    <row r="57" ht="33" customHeight="1" spans="1:9">
      <c r="A57" s="19"/>
      <c r="B57" s="14" t="s">
        <v>45</v>
      </c>
      <c r="C57" s="14" t="s">
        <v>173</v>
      </c>
      <c r="D57" s="16" t="s">
        <v>174</v>
      </c>
      <c r="E57" s="15">
        <v>10.335</v>
      </c>
      <c r="F57" s="15">
        <f t="shared" si="7"/>
        <v>2420</v>
      </c>
      <c r="G57" s="18">
        <f t="shared" si="8"/>
        <v>25010.7</v>
      </c>
      <c r="H57" s="15"/>
      <c r="I57" s="24" t="s">
        <v>175</v>
      </c>
    </row>
    <row r="58" ht="24.95" customHeight="1" spans="1:9">
      <c r="A58" s="19"/>
      <c r="B58" s="15" t="s">
        <v>45</v>
      </c>
      <c r="C58" s="15" t="s">
        <v>176</v>
      </c>
      <c r="D58" s="16" t="s">
        <v>177</v>
      </c>
      <c r="E58" s="15">
        <v>1.375</v>
      </c>
      <c r="F58" s="15">
        <f t="shared" si="7"/>
        <v>2420</v>
      </c>
      <c r="G58" s="18">
        <f t="shared" ref="G58:G68" si="9">E58*F58</f>
        <v>3327.5</v>
      </c>
      <c r="H58" s="15"/>
      <c r="I58" s="15" t="s">
        <v>62</v>
      </c>
    </row>
    <row r="59" ht="24.95" customHeight="1" spans="1:9">
      <c r="A59" s="19"/>
      <c r="B59" s="11" t="s">
        <v>66</v>
      </c>
      <c r="C59" s="11" t="s">
        <v>124</v>
      </c>
      <c r="D59" s="16"/>
      <c r="E59" s="29">
        <f>SUM(E51:E58)</f>
        <v>31.94</v>
      </c>
      <c r="F59" s="33"/>
      <c r="G59" s="32">
        <f>SUM(G51:G58)</f>
        <v>77294.8</v>
      </c>
      <c r="H59" s="15"/>
      <c r="I59" s="15"/>
    </row>
    <row r="60" ht="24.95" customHeight="1" spans="1:9">
      <c r="A60" s="19"/>
      <c r="B60" s="15" t="s">
        <v>83</v>
      </c>
      <c r="C60" s="15" t="s">
        <v>178</v>
      </c>
      <c r="D60" s="16" t="s">
        <v>179</v>
      </c>
      <c r="E60" s="15">
        <v>1.1</v>
      </c>
      <c r="F60" s="15">
        <v>1430</v>
      </c>
      <c r="G60" s="23">
        <f t="shared" si="9"/>
        <v>1573</v>
      </c>
      <c r="H60" s="15"/>
      <c r="I60" s="15" t="s">
        <v>154</v>
      </c>
    </row>
    <row r="61" s="3" customFormat="1" ht="24.95" customHeight="1" spans="1:9">
      <c r="A61" s="38"/>
      <c r="B61" s="24" t="s">
        <v>83</v>
      </c>
      <c r="C61" s="24" t="s">
        <v>180</v>
      </c>
      <c r="D61" s="25" t="s">
        <v>181</v>
      </c>
      <c r="E61" s="24">
        <v>1.934</v>
      </c>
      <c r="F61" s="15">
        <v>1430</v>
      </c>
      <c r="G61" s="27">
        <f t="shared" si="9"/>
        <v>2765.62</v>
      </c>
      <c r="H61" s="24"/>
      <c r="I61" s="24" t="s">
        <v>137</v>
      </c>
    </row>
    <row r="62" s="3" customFormat="1" ht="24.95" customHeight="1" spans="1:9">
      <c r="A62" s="38"/>
      <c r="B62" s="24" t="s">
        <v>83</v>
      </c>
      <c r="C62" s="24" t="s">
        <v>182</v>
      </c>
      <c r="D62" s="25" t="s">
        <v>183</v>
      </c>
      <c r="E62" s="24">
        <v>0.721</v>
      </c>
      <c r="F62" s="15">
        <v>1430</v>
      </c>
      <c r="G62" s="27">
        <f t="shared" si="9"/>
        <v>1031.03</v>
      </c>
      <c r="H62" s="24"/>
      <c r="I62" s="24" t="s">
        <v>137</v>
      </c>
    </row>
    <row r="63" s="3" customFormat="1" ht="24.95" customHeight="1" spans="1:9">
      <c r="A63" s="38"/>
      <c r="B63" s="24" t="s">
        <v>83</v>
      </c>
      <c r="C63" s="24" t="s">
        <v>184</v>
      </c>
      <c r="D63" s="25" t="s">
        <v>185</v>
      </c>
      <c r="E63" s="24">
        <v>1.889</v>
      </c>
      <c r="F63" s="15">
        <v>1430</v>
      </c>
      <c r="G63" s="27">
        <f t="shared" si="9"/>
        <v>2701.27</v>
      </c>
      <c r="H63" s="24"/>
      <c r="I63" s="24" t="s">
        <v>137</v>
      </c>
    </row>
    <row r="64" s="3" customFormat="1" spans="1:9">
      <c r="A64" s="38"/>
      <c r="B64" s="24" t="s">
        <v>83</v>
      </c>
      <c r="C64" s="24" t="s">
        <v>186</v>
      </c>
      <c r="D64" s="25" t="s">
        <v>187</v>
      </c>
      <c r="E64" s="24">
        <v>0.32</v>
      </c>
      <c r="F64" s="15">
        <v>1430</v>
      </c>
      <c r="G64" s="27">
        <f t="shared" si="9"/>
        <v>457.6</v>
      </c>
      <c r="H64" s="24"/>
      <c r="I64" s="24" t="s">
        <v>137</v>
      </c>
    </row>
    <row r="65" s="3" customFormat="1" spans="1:9">
      <c r="A65" s="38"/>
      <c r="B65" s="24" t="s">
        <v>83</v>
      </c>
      <c r="C65" s="24" t="s">
        <v>188</v>
      </c>
      <c r="D65" s="25" t="s">
        <v>189</v>
      </c>
      <c r="E65" s="24">
        <v>0.63</v>
      </c>
      <c r="F65" s="15">
        <v>1430</v>
      </c>
      <c r="G65" s="27">
        <f t="shared" si="9"/>
        <v>900.9</v>
      </c>
      <c r="H65" s="24"/>
      <c r="I65" s="24" t="s">
        <v>137</v>
      </c>
    </row>
    <row r="66" s="3" customFormat="1" ht="24.95" customHeight="1" spans="1:9">
      <c r="A66" s="38"/>
      <c r="B66" s="24" t="s">
        <v>83</v>
      </c>
      <c r="C66" s="24" t="s">
        <v>190</v>
      </c>
      <c r="D66" s="25" t="s">
        <v>191</v>
      </c>
      <c r="E66" s="24">
        <v>3.56</v>
      </c>
      <c r="F66" s="15">
        <v>1430</v>
      </c>
      <c r="G66" s="27">
        <f t="shared" ref="G66:G71" si="10">E66*F66</f>
        <v>5090.8</v>
      </c>
      <c r="H66" s="24"/>
      <c r="I66" s="24" t="s">
        <v>98</v>
      </c>
    </row>
    <row r="67" ht="24.95" customHeight="1" spans="1:9">
      <c r="A67" s="19"/>
      <c r="B67" s="15" t="s">
        <v>83</v>
      </c>
      <c r="C67" s="15" t="s">
        <v>192</v>
      </c>
      <c r="D67" s="16" t="s">
        <v>193</v>
      </c>
      <c r="E67" s="15">
        <v>0.691</v>
      </c>
      <c r="F67" s="15">
        <v>1430</v>
      </c>
      <c r="G67" s="23">
        <f t="shared" si="10"/>
        <v>988.13</v>
      </c>
      <c r="H67" s="15"/>
      <c r="I67" s="63" t="s">
        <v>194</v>
      </c>
    </row>
    <row r="68" ht="24.95" customHeight="1" spans="1:9">
      <c r="A68" s="19"/>
      <c r="B68" s="11" t="s">
        <v>66</v>
      </c>
      <c r="C68" s="46" t="s">
        <v>195</v>
      </c>
      <c r="D68" s="12"/>
      <c r="E68" s="11">
        <f>SUM(E60:E67)</f>
        <v>10.845</v>
      </c>
      <c r="F68" s="15"/>
      <c r="G68" s="13">
        <f>SUM(G60:G67)</f>
        <v>15508.35</v>
      </c>
      <c r="H68" s="15"/>
      <c r="I68" s="15"/>
    </row>
    <row r="69" s="2" customFormat="1" ht="24.95" customHeight="1" spans="1:9">
      <c r="A69" s="22"/>
      <c r="B69" s="29" t="s">
        <v>42</v>
      </c>
      <c r="C69" s="29" t="s">
        <v>196</v>
      </c>
      <c r="D69" s="47"/>
      <c r="E69" s="29">
        <f>E59+E68</f>
        <v>42.785</v>
      </c>
      <c r="F69" s="33"/>
      <c r="G69" s="32">
        <f>G59+G68</f>
        <v>92803.15</v>
      </c>
      <c r="H69" s="33">
        <v>23210</v>
      </c>
      <c r="I69" s="33"/>
    </row>
    <row r="70" s="3" customFormat="1" ht="24.95" customHeight="1" spans="1:9">
      <c r="A70" s="38" t="s">
        <v>197</v>
      </c>
      <c r="B70" s="48" t="s">
        <v>198</v>
      </c>
      <c r="C70" s="48" t="s">
        <v>199</v>
      </c>
      <c r="D70" s="49" t="s">
        <v>200</v>
      </c>
      <c r="E70" s="48">
        <v>9.602</v>
      </c>
      <c r="F70" s="48">
        <f>3000*1.05</f>
        <v>3150</v>
      </c>
      <c r="G70" s="50">
        <f t="shared" si="10"/>
        <v>30246.3</v>
      </c>
      <c r="H70" s="48"/>
      <c r="I70" s="64" t="s">
        <v>201</v>
      </c>
    </row>
    <row r="71" s="3" customFormat="1" ht="24.95" customHeight="1" spans="1:9">
      <c r="A71" s="38"/>
      <c r="B71" s="48" t="s">
        <v>198</v>
      </c>
      <c r="C71" s="48" t="s">
        <v>199</v>
      </c>
      <c r="D71" s="49" t="s">
        <v>202</v>
      </c>
      <c r="E71" s="48">
        <v>3.56</v>
      </c>
      <c r="F71" s="48">
        <f>3000*1.05</f>
        <v>3150</v>
      </c>
      <c r="G71" s="50">
        <f t="shared" si="10"/>
        <v>11214</v>
      </c>
      <c r="H71" s="48"/>
      <c r="I71" s="48" t="s">
        <v>62</v>
      </c>
    </row>
    <row r="72" s="4" customFormat="1" ht="24.95" customHeight="1" spans="1:9">
      <c r="A72" s="51"/>
      <c r="B72" s="11" t="s">
        <v>66</v>
      </c>
      <c r="C72" s="11" t="s">
        <v>203</v>
      </c>
      <c r="D72" s="12"/>
      <c r="E72" s="20">
        <f>SUM(E70:E71)</f>
        <v>13.162</v>
      </c>
      <c r="F72" s="11"/>
      <c r="G72" s="52">
        <f>SUM(G70:G71)</f>
        <v>41460.3</v>
      </c>
      <c r="H72" s="11"/>
      <c r="I72" s="11"/>
    </row>
    <row r="73" ht="24.95" customHeight="1" spans="1:9">
      <c r="A73" s="19"/>
      <c r="B73" s="15" t="s">
        <v>45</v>
      </c>
      <c r="C73" s="15" t="s">
        <v>204</v>
      </c>
      <c r="D73" s="16" t="s">
        <v>205</v>
      </c>
      <c r="E73" s="15">
        <v>5.261</v>
      </c>
      <c r="F73" s="15">
        <f>2200*1.1</f>
        <v>2420</v>
      </c>
      <c r="G73" s="18">
        <f>E73*F73</f>
        <v>12731.62</v>
      </c>
      <c r="H73" s="15"/>
      <c r="I73" s="15"/>
    </row>
    <row r="74" s="5" customFormat="1" ht="24.95" customHeight="1" spans="1:9">
      <c r="A74" s="38"/>
      <c r="B74" s="24" t="s">
        <v>45</v>
      </c>
      <c r="C74" s="24" t="s">
        <v>206</v>
      </c>
      <c r="D74" s="25" t="s">
        <v>207</v>
      </c>
      <c r="E74" s="24">
        <v>6.487</v>
      </c>
      <c r="F74" s="24">
        <f>2200*1.1</f>
        <v>2420</v>
      </c>
      <c r="G74" s="45">
        <f>E74*F74</f>
        <v>15698.54</v>
      </c>
      <c r="H74" s="24"/>
      <c r="I74" s="24" t="s">
        <v>208</v>
      </c>
    </row>
    <row r="75" ht="51" customHeight="1" spans="1:9">
      <c r="A75" s="19"/>
      <c r="B75" s="36" t="s">
        <v>45</v>
      </c>
      <c r="C75" s="34" t="s">
        <v>173</v>
      </c>
      <c r="D75" s="35" t="s">
        <v>209</v>
      </c>
      <c r="E75" s="53">
        <v>3.1</v>
      </c>
      <c r="F75" s="36">
        <f>2200*1.1</f>
        <v>2420</v>
      </c>
      <c r="G75" s="37">
        <f>E75*F75</f>
        <v>7502</v>
      </c>
      <c r="H75" s="36" t="s">
        <v>210</v>
      </c>
      <c r="I75" s="36" t="s">
        <v>211</v>
      </c>
    </row>
    <row r="76" ht="24.95" customHeight="1" spans="1:9">
      <c r="A76" s="19"/>
      <c r="B76" s="11" t="s">
        <v>66</v>
      </c>
      <c r="C76" s="11" t="s">
        <v>212</v>
      </c>
      <c r="D76" s="12"/>
      <c r="E76" s="11">
        <f>SUM(E73:E75)</f>
        <v>14.848</v>
      </c>
      <c r="F76" s="15"/>
      <c r="G76" s="13">
        <f>SUM(G73:G75)</f>
        <v>35932.16</v>
      </c>
      <c r="H76" s="15"/>
      <c r="I76" s="15"/>
    </row>
    <row r="77" ht="24.95" customHeight="1" spans="1:9">
      <c r="A77" s="19"/>
      <c r="B77" s="14" t="s">
        <v>83</v>
      </c>
      <c r="C77" s="14" t="s">
        <v>213</v>
      </c>
      <c r="D77" s="16" t="s">
        <v>214</v>
      </c>
      <c r="E77" s="15">
        <v>1.007</v>
      </c>
      <c r="F77" s="17">
        <f>1300*1.1</f>
        <v>1430</v>
      </c>
      <c r="G77" s="23">
        <f>E77*F77</f>
        <v>1440.01</v>
      </c>
      <c r="H77" s="15"/>
      <c r="I77" s="15" t="s">
        <v>215</v>
      </c>
    </row>
    <row r="78" ht="24.95" customHeight="1" spans="1:9">
      <c r="A78" s="19"/>
      <c r="B78" s="22"/>
      <c r="C78" s="22"/>
      <c r="D78" s="16" t="s">
        <v>216</v>
      </c>
      <c r="E78" s="15">
        <v>1.181</v>
      </c>
      <c r="F78" s="17">
        <f>1300*1.1</f>
        <v>1430</v>
      </c>
      <c r="G78" s="23">
        <f t="shared" ref="G78:G83" si="11">E78*F78</f>
        <v>1688.83</v>
      </c>
      <c r="H78" s="15"/>
      <c r="I78" s="15" t="s">
        <v>98</v>
      </c>
    </row>
    <row r="79" ht="24.95" customHeight="1" spans="1:9">
      <c r="A79" s="19"/>
      <c r="B79" s="15" t="s">
        <v>83</v>
      </c>
      <c r="C79" s="15" t="s">
        <v>217</v>
      </c>
      <c r="D79" s="16" t="s">
        <v>218</v>
      </c>
      <c r="E79" s="15">
        <v>0.642</v>
      </c>
      <c r="F79" s="17">
        <f>1300*1.1</f>
        <v>1430</v>
      </c>
      <c r="G79" s="23">
        <f t="shared" si="11"/>
        <v>918.06</v>
      </c>
      <c r="H79" s="15"/>
      <c r="I79" s="15" t="s">
        <v>98</v>
      </c>
    </row>
    <row r="80" ht="33" customHeight="1" spans="1:9">
      <c r="A80" s="19"/>
      <c r="B80" s="15" t="s">
        <v>83</v>
      </c>
      <c r="C80" s="15" t="s">
        <v>219</v>
      </c>
      <c r="D80" s="16" t="s">
        <v>220</v>
      </c>
      <c r="E80" s="15">
        <v>6.31</v>
      </c>
      <c r="F80" s="17">
        <f>1300*1.1</f>
        <v>1430</v>
      </c>
      <c r="G80" s="23">
        <f t="shared" si="11"/>
        <v>9023.3</v>
      </c>
      <c r="H80" s="15" t="s">
        <v>65</v>
      </c>
      <c r="I80" s="15" t="s">
        <v>151</v>
      </c>
    </row>
    <row r="81" ht="24.95" customHeight="1" spans="1:9">
      <c r="A81" s="19"/>
      <c r="B81" s="11" t="s">
        <v>66</v>
      </c>
      <c r="C81" s="11" t="s">
        <v>212</v>
      </c>
      <c r="D81" s="12"/>
      <c r="E81" s="11">
        <f>SUM(E77:E80)</f>
        <v>9.14</v>
      </c>
      <c r="F81" s="15"/>
      <c r="G81" s="13">
        <f>SUM(G77:G80)</f>
        <v>13070.2</v>
      </c>
      <c r="H81" s="15"/>
      <c r="I81" s="15"/>
    </row>
    <row r="82" s="2" customFormat="1" ht="24.95" customHeight="1" spans="1:9">
      <c r="A82" s="28"/>
      <c r="B82" s="29" t="s">
        <v>42</v>
      </c>
      <c r="C82" s="29" t="s">
        <v>195</v>
      </c>
      <c r="D82" s="47"/>
      <c r="E82" s="47">
        <f>E76+E81+E72</f>
        <v>37.15</v>
      </c>
      <c r="F82" s="33"/>
      <c r="G82" s="32">
        <f>G76+G81+G72</f>
        <v>90462.66</v>
      </c>
      <c r="H82" s="33">
        <v>19195</v>
      </c>
      <c r="I82" s="33"/>
    </row>
    <row r="83" s="1" customFormat="1" ht="24.95" customHeight="1" spans="1:9">
      <c r="A83" s="19" t="s">
        <v>221</v>
      </c>
      <c r="B83" s="53" t="s">
        <v>198</v>
      </c>
      <c r="C83" s="53" t="s">
        <v>199</v>
      </c>
      <c r="D83" s="54" t="s">
        <v>222</v>
      </c>
      <c r="E83" s="53">
        <v>2.724</v>
      </c>
      <c r="F83" s="48">
        <f>3000*1.05</f>
        <v>3150</v>
      </c>
      <c r="G83" s="55">
        <f t="shared" si="11"/>
        <v>8580.6</v>
      </c>
      <c r="H83" s="53"/>
      <c r="I83" s="53" t="s">
        <v>223</v>
      </c>
    </row>
    <row r="84" s="4" customFormat="1" ht="24.95" customHeight="1" spans="1:9">
      <c r="A84" s="51"/>
      <c r="B84" s="11" t="s">
        <v>66</v>
      </c>
      <c r="C84" s="11" t="s">
        <v>224</v>
      </c>
      <c r="D84" s="12"/>
      <c r="E84" s="20">
        <f>E83</f>
        <v>2.724</v>
      </c>
      <c r="F84" s="11"/>
      <c r="G84" s="56">
        <f>G83</f>
        <v>8580.6</v>
      </c>
      <c r="H84" s="11"/>
      <c r="I84" s="11"/>
    </row>
    <row r="85" ht="24.95" customHeight="1" spans="1:9">
      <c r="A85" s="19"/>
      <c r="B85" s="15" t="s">
        <v>45</v>
      </c>
      <c r="C85" s="15" t="s">
        <v>225</v>
      </c>
      <c r="D85" s="16" t="s">
        <v>226</v>
      </c>
      <c r="E85" s="15">
        <v>4.371</v>
      </c>
      <c r="F85" s="15">
        <f t="shared" ref="F85:F90" si="12">2200*1.1</f>
        <v>2420</v>
      </c>
      <c r="G85" s="18">
        <f>E85*F85</f>
        <v>10577.82</v>
      </c>
      <c r="H85" s="15" t="s">
        <v>227</v>
      </c>
      <c r="I85" s="15"/>
    </row>
    <row r="86" ht="24.95" customHeight="1" spans="1:9">
      <c r="A86" s="19"/>
      <c r="B86" s="14" t="s">
        <v>45</v>
      </c>
      <c r="C86" s="14" t="s">
        <v>228</v>
      </c>
      <c r="D86" s="16" t="s">
        <v>229</v>
      </c>
      <c r="E86" s="15">
        <v>1.994</v>
      </c>
      <c r="F86" s="15">
        <f t="shared" si="12"/>
        <v>2420</v>
      </c>
      <c r="G86" s="18">
        <f>F86*E86</f>
        <v>4825.48</v>
      </c>
      <c r="H86" s="15" t="s">
        <v>230</v>
      </c>
      <c r="I86" s="15"/>
    </row>
    <row r="87" ht="24.95" customHeight="1" spans="1:9">
      <c r="A87" s="19"/>
      <c r="B87" s="19"/>
      <c r="C87" s="19"/>
      <c r="D87" s="16" t="s">
        <v>231</v>
      </c>
      <c r="E87" s="15">
        <v>3.886</v>
      </c>
      <c r="F87" s="15">
        <f t="shared" si="12"/>
        <v>2420</v>
      </c>
      <c r="G87" s="18">
        <f>F87*E87</f>
        <v>9404.12</v>
      </c>
      <c r="H87" s="15"/>
      <c r="I87" s="15" t="s">
        <v>65</v>
      </c>
    </row>
    <row r="88" ht="27" customHeight="1" spans="1:9">
      <c r="A88" s="19"/>
      <c r="B88" s="14" t="s">
        <v>45</v>
      </c>
      <c r="C88" s="14" t="s">
        <v>232</v>
      </c>
      <c r="D88" s="16" t="s">
        <v>233</v>
      </c>
      <c r="E88" s="15">
        <v>3</v>
      </c>
      <c r="F88" s="15">
        <f t="shared" si="12"/>
        <v>2420</v>
      </c>
      <c r="G88" s="18">
        <f>F88*E88</f>
        <v>7260</v>
      </c>
      <c r="H88" s="15" t="s">
        <v>234</v>
      </c>
      <c r="I88" s="15"/>
    </row>
    <row r="89" ht="27" customHeight="1" spans="1:9">
      <c r="A89" s="19"/>
      <c r="B89" s="22"/>
      <c r="C89" s="22" t="s">
        <v>232</v>
      </c>
      <c r="D89" s="16" t="s">
        <v>235</v>
      </c>
      <c r="E89" s="15">
        <v>5.488</v>
      </c>
      <c r="F89" s="15">
        <f t="shared" si="12"/>
        <v>2420</v>
      </c>
      <c r="G89" s="18">
        <f>E89*F89</f>
        <v>13280.96</v>
      </c>
      <c r="H89" s="15"/>
      <c r="I89" s="15" t="s">
        <v>62</v>
      </c>
    </row>
    <row r="90" ht="24.95" customHeight="1" spans="1:9">
      <c r="A90" s="19"/>
      <c r="B90" s="15" t="s">
        <v>45</v>
      </c>
      <c r="C90" s="15" t="s">
        <v>236</v>
      </c>
      <c r="D90" s="16" t="s">
        <v>237</v>
      </c>
      <c r="E90" s="15">
        <v>1.24</v>
      </c>
      <c r="F90" s="15">
        <f t="shared" si="12"/>
        <v>2420</v>
      </c>
      <c r="G90" s="18">
        <f>E90*F90</f>
        <v>3000.8</v>
      </c>
      <c r="H90" s="15"/>
      <c r="I90" s="15"/>
    </row>
    <row r="91" ht="24.95" customHeight="1" spans="1:9">
      <c r="A91" s="19"/>
      <c r="B91" s="11" t="s">
        <v>66</v>
      </c>
      <c r="C91" s="11" t="s">
        <v>67</v>
      </c>
      <c r="D91" s="16"/>
      <c r="E91" s="11">
        <f>SUM(E85:E90)</f>
        <v>19.979</v>
      </c>
      <c r="F91" s="15"/>
      <c r="G91" s="13">
        <f>SUM(G85:G90)</f>
        <v>48349.18</v>
      </c>
      <c r="H91" s="15"/>
      <c r="I91" s="15"/>
    </row>
    <row r="92" s="3" customFormat="1" ht="24.95" customHeight="1" spans="1:9">
      <c r="A92" s="38"/>
      <c r="B92" s="24" t="s">
        <v>83</v>
      </c>
      <c r="C92" s="24" t="s">
        <v>238</v>
      </c>
      <c r="D92" s="25" t="s">
        <v>239</v>
      </c>
      <c r="E92" s="24">
        <v>0.86</v>
      </c>
      <c r="F92" s="26">
        <f>1300*1.1</f>
        <v>1430</v>
      </c>
      <c r="G92" s="27">
        <f t="shared" ref="G92:G101" si="13">E92*F92</f>
        <v>1229.8</v>
      </c>
      <c r="H92" s="24" t="s">
        <v>65</v>
      </c>
      <c r="I92" s="24" t="s">
        <v>98</v>
      </c>
    </row>
    <row r="93" ht="24.95" customHeight="1" spans="1:9">
      <c r="A93" s="19"/>
      <c r="B93" s="15" t="s">
        <v>83</v>
      </c>
      <c r="C93" s="15" t="s">
        <v>240</v>
      </c>
      <c r="D93" s="16" t="s">
        <v>241</v>
      </c>
      <c r="E93" s="15">
        <v>3.898</v>
      </c>
      <c r="F93" s="17">
        <f>1300*1.1</f>
        <v>1430</v>
      </c>
      <c r="G93" s="23">
        <f t="shared" si="13"/>
        <v>5574.14</v>
      </c>
      <c r="H93" s="15"/>
      <c r="I93" s="15"/>
    </row>
    <row r="94" ht="24.95" customHeight="1" spans="1:9">
      <c r="A94" s="19"/>
      <c r="B94" s="15" t="s">
        <v>83</v>
      </c>
      <c r="C94" s="15" t="s">
        <v>242</v>
      </c>
      <c r="D94" s="16" t="s">
        <v>243</v>
      </c>
      <c r="E94" s="15">
        <v>2.588</v>
      </c>
      <c r="F94" s="17">
        <f t="shared" ref="F94:F100" si="14">1300*1.1</f>
        <v>1430</v>
      </c>
      <c r="G94" s="23">
        <f t="shared" si="13"/>
        <v>3700.84</v>
      </c>
      <c r="H94" s="15"/>
      <c r="I94" s="15"/>
    </row>
    <row r="95" ht="24.95" customHeight="1" spans="1:9">
      <c r="A95" s="19"/>
      <c r="B95" s="15" t="s">
        <v>83</v>
      </c>
      <c r="C95" s="15" t="s">
        <v>244</v>
      </c>
      <c r="D95" s="16" t="s">
        <v>245</v>
      </c>
      <c r="E95" s="15">
        <v>3.342</v>
      </c>
      <c r="F95" s="17">
        <f t="shared" si="14"/>
        <v>1430</v>
      </c>
      <c r="G95" s="23">
        <f t="shared" si="13"/>
        <v>4779.06</v>
      </c>
      <c r="H95" s="15" t="s">
        <v>65</v>
      </c>
      <c r="I95" s="15" t="s">
        <v>65</v>
      </c>
    </row>
    <row r="96" ht="24.95" customHeight="1" spans="1:9">
      <c r="A96" s="19"/>
      <c r="B96" s="15" t="s">
        <v>83</v>
      </c>
      <c r="C96" s="15" t="s">
        <v>246</v>
      </c>
      <c r="D96" s="16" t="s">
        <v>247</v>
      </c>
      <c r="E96" s="15">
        <v>0.483</v>
      </c>
      <c r="F96" s="17">
        <f t="shared" si="14"/>
        <v>1430</v>
      </c>
      <c r="G96" s="23">
        <f t="shared" si="13"/>
        <v>690.69</v>
      </c>
      <c r="H96" s="15"/>
      <c r="I96" s="15"/>
    </row>
    <row r="97" s="1" customFormat="1" ht="24.95" customHeight="1" spans="1:9">
      <c r="A97" s="19"/>
      <c r="B97" s="33" t="s">
        <v>83</v>
      </c>
      <c r="C97" s="33" t="s">
        <v>219</v>
      </c>
      <c r="D97" s="30" t="s">
        <v>248</v>
      </c>
      <c r="E97" s="33">
        <v>2.737</v>
      </c>
      <c r="F97" s="31">
        <f t="shared" si="14"/>
        <v>1430</v>
      </c>
      <c r="G97" s="43">
        <f t="shared" si="13"/>
        <v>3913.91</v>
      </c>
      <c r="H97" s="33" t="s">
        <v>65</v>
      </c>
      <c r="I97" s="33" t="s">
        <v>65</v>
      </c>
    </row>
    <row r="98" ht="27" customHeight="1" spans="1:9">
      <c r="A98" s="19"/>
      <c r="B98" s="15" t="s">
        <v>83</v>
      </c>
      <c r="C98" s="24" t="s">
        <v>249</v>
      </c>
      <c r="D98" s="25" t="s">
        <v>250</v>
      </c>
      <c r="E98" s="33">
        <v>1.472</v>
      </c>
      <c r="F98" s="17">
        <f t="shared" si="14"/>
        <v>1430</v>
      </c>
      <c r="G98" s="27">
        <f t="shared" si="13"/>
        <v>2104.96</v>
      </c>
      <c r="H98" s="24"/>
      <c r="I98" s="24" t="s">
        <v>251</v>
      </c>
    </row>
    <row r="99" ht="24.95" customHeight="1" spans="1:9">
      <c r="A99" s="19"/>
      <c r="B99" s="15" t="s">
        <v>83</v>
      </c>
      <c r="C99" s="24" t="s">
        <v>252</v>
      </c>
      <c r="D99" s="25" t="s">
        <v>253</v>
      </c>
      <c r="E99" s="24">
        <v>0.725</v>
      </c>
      <c r="F99" s="17">
        <f t="shared" si="14"/>
        <v>1430</v>
      </c>
      <c r="G99" s="27">
        <f t="shared" si="13"/>
        <v>1036.75</v>
      </c>
      <c r="H99" s="24"/>
      <c r="I99" s="24" t="s">
        <v>215</v>
      </c>
    </row>
    <row r="100" ht="24.95" customHeight="1" spans="1:9">
      <c r="A100" s="19"/>
      <c r="B100" s="15" t="s">
        <v>83</v>
      </c>
      <c r="C100" s="24" t="s">
        <v>254</v>
      </c>
      <c r="D100" s="25" t="s">
        <v>255</v>
      </c>
      <c r="E100" s="24">
        <v>1.472</v>
      </c>
      <c r="F100" s="17">
        <f t="shared" si="14"/>
        <v>1430</v>
      </c>
      <c r="G100" s="27">
        <f t="shared" si="13"/>
        <v>2104.96</v>
      </c>
      <c r="H100" s="24"/>
      <c r="I100" s="24" t="s">
        <v>256</v>
      </c>
    </row>
    <row r="101" ht="24.95" customHeight="1" spans="1:9">
      <c r="A101" s="19"/>
      <c r="B101" s="11" t="s">
        <v>66</v>
      </c>
      <c r="C101" s="11" t="s">
        <v>257</v>
      </c>
      <c r="D101" s="16"/>
      <c r="E101" s="57">
        <f>SUM(E92:E100)</f>
        <v>17.577</v>
      </c>
      <c r="F101" s="15"/>
      <c r="G101" s="13">
        <f>SUM(G92:G100)</f>
        <v>25135.11</v>
      </c>
      <c r="H101" s="15"/>
      <c r="I101" s="15"/>
    </row>
    <row r="102" s="2" customFormat="1" ht="24.95" customHeight="1" spans="1:9">
      <c r="A102" s="22"/>
      <c r="B102" s="29" t="s">
        <v>42</v>
      </c>
      <c r="C102" s="29" t="s">
        <v>99</v>
      </c>
      <c r="D102" s="47"/>
      <c r="E102" s="58">
        <f>E91+E101+E84</f>
        <v>40.28</v>
      </c>
      <c r="F102" s="33"/>
      <c r="G102" s="32">
        <f>G91+G101+G84</f>
        <v>82064.89</v>
      </c>
      <c r="H102" s="33"/>
      <c r="I102" s="33"/>
    </row>
    <row r="103" ht="20" customHeight="1" spans="1:9">
      <c r="A103" s="59" t="s">
        <v>258</v>
      </c>
      <c r="B103" s="15" t="s">
        <v>45</v>
      </c>
      <c r="C103" s="15" t="s">
        <v>259</v>
      </c>
      <c r="D103" s="16" t="s">
        <v>260</v>
      </c>
      <c r="E103" s="15">
        <v>6.221</v>
      </c>
      <c r="F103" s="15">
        <f>2200*1.1</f>
        <v>2420</v>
      </c>
      <c r="G103" s="18">
        <f t="shared" ref="G103:G106" si="15">E103*F103</f>
        <v>15054.82</v>
      </c>
      <c r="H103" s="15"/>
      <c r="I103" s="15"/>
    </row>
    <row r="104" ht="22" customHeight="1" spans="1:9">
      <c r="A104" s="60"/>
      <c r="B104" s="15" t="s">
        <v>45</v>
      </c>
      <c r="C104" s="15" t="s">
        <v>261</v>
      </c>
      <c r="D104" s="16" t="s">
        <v>262</v>
      </c>
      <c r="E104" s="15">
        <v>4.599</v>
      </c>
      <c r="F104" s="15">
        <f t="shared" ref="F104:F112" si="16">2200*1.1</f>
        <v>2420</v>
      </c>
      <c r="G104" s="18">
        <f t="shared" si="15"/>
        <v>11129.58</v>
      </c>
      <c r="H104" s="15"/>
      <c r="I104" s="65" t="s">
        <v>263</v>
      </c>
    </row>
    <row r="105" ht="24" customHeight="1" spans="1:9">
      <c r="A105" s="60"/>
      <c r="B105" s="15" t="s">
        <v>45</v>
      </c>
      <c r="C105" s="15" t="s">
        <v>264</v>
      </c>
      <c r="D105" s="16" t="s">
        <v>265</v>
      </c>
      <c r="E105" s="24">
        <v>5.66</v>
      </c>
      <c r="F105" s="15">
        <f t="shared" si="16"/>
        <v>2420</v>
      </c>
      <c r="G105" s="18">
        <f t="shared" si="15"/>
        <v>13697.2</v>
      </c>
      <c r="H105" s="15"/>
      <c r="I105" s="65" t="s">
        <v>266</v>
      </c>
    </row>
    <row r="106" ht="24" customHeight="1" spans="1:9">
      <c r="A106" s="60"/>
      <c r="B106" s="42" t="s">
        <v>45</v>
      </c>
      <c r="C106" s="42" t="s">
        <v>267</v>
      </c>
      <c r="D106" s="30" t="s">
        <v>268</v>
      </c>
      <c r="E106" s="33">
        <v>3.362</v>
      </c>
      <c r="F106" s="15">
        <f t="shared" si="16"/>
        <v>2420</v>
      </c>
      <c r="G106" s="43">
        <f t="shared" si="15"/>
        <v>8136.04</v>
      </c>
      <c r="H106" s="33"/>
      <c r="I106" s="33" t="s">
        <v>269</v>
      </c>
    </row>
    <row r="107" ht="20" customHeight="1" spans="1:9">
      <c r="A107" s="60"/>
      <c r="B107" s="14" t="s">
        <v>45</v>
      </c>
      <c r="C107" s="14" t="s">
        <v>118</v>
      </c>
      <c r="D107" s="16" t="s">
        <v>270</v>
      </c>
      <c r="E107" s="15">
        <v>1.732</v>
      </c>
      <c r="F107" s="15">
        <f t="shared" si="16"/>
        <v>2420</v>
      </c>
      <c r="G107" s="18">
        <f t="shared" ref="G107:G112" si="17">E107*F107</f>
        <v>4191.44</v>
      </c>
      <c r="H107" s="15"/>
      <c r="I107" s="15" t="s">
        <v>62</v>
      </c>
    </row>
    <row r="108" ht="20" customHeight="1" spans="1:9">
      <c r="A108" s="60"/>
      <c r="B108" s="19"/>
      <c r="C108" s="19"/>
      <c r="D108" s="16" t="s">
        <v>271</v>
      </c>
      <c r="E108" s="15">
        <v>4.312</v>
      </c>
      <c r="F108" s="15">
        <f t="shared" si="16"/>
        <v>2420</v>
      </c>
      <c r="G108" s="18">
        <f>F108*E108</f>
        <v>10435.04</v>
      </c>
      <c r="H108" s="15"/>
      <c r="I108" s="15" t="s">
        <v>65</v>
      </c>
    </row>
    <row r="109" ht="20" customHeight="1" spans="1:9">
      <c r="A109" s="60"/>
      <c r="B109" s="15" t="s">
        <v>45</v>
      </c>
      <c r="C109" s="15" t="s">
        <v>272</v>
      </c>
      <c r="D109" s="16" t="s">
        <v>273</v>
      </c>
      <c r="E109" s="15">
        <v>4.019</v>
      </c>
      <c r="F109" s="15">
        <f t="shared" si="16"/>
        <v>2420</v>
      </c>
      <c r="G109" s="18">
        <f t="shared" si="17"/>
        <v>9725.98</v>
      </c>
      <c r="H109" s="15"/>
      <c r="I109" s="15"/>
    </row>
    <row r="110" s="1" customFormat="1" ht="20" customHeight="1" spans="1:9">
      <c r="A110" s="60"/>
      <c r="B110" s="15" t="s">
        <v>45</v>
      </c>
      <c r="C110" s="15" t="s">
        <v>274</v>
      </c>
      <c r="D110" s="16" t="s">
        <v>275</v>
      </c>
      <c r="E110" s="15">
        <v>3.457</v>
      </c>
      <c r="F110" s="15">
        <f t="shared" si="16"/>
        <v>2420</v>
      </c>
      <c r="G110" s="18">
        <f t="shared" si="17"/>
        <v>8365.94</v>
      </c>
      <c r="H110" s="15"/>
      <c r="I110" s="15"/>
    </row>
    <row r="111" ht="20" customHeight="1" spans="1:9">
      <c r="A111" s="60"/>
      <c r="B111" s="15" t="s">
        <v>45</v>
      </c>
      <c r="C111" s="15" t="s">
        <v>276</v>
      </c>
      <c r="D111" s="16" t="s">
        <v>277</v>
      </c>
      <c r="E111" s="15">
        <v>3.485</v>
      </c>
      <c r="F111" s="15">
        <f t="shared" si="16"/>
        <v>2420</v>
      </c>
      <c r="G111" s="18">
        <f t="shared" si="17"/>
        <v>8433.7</v>
      </c>
      <c r="H111" s="15"/>
      <c r="I111" s="15"/>
    </row>
    <row r="112" s="3" customFormat="1" ht="24" customHeight="1" spans="1:9">
      <c r="A112" s="61"/>
      <c r="B112" s="24" t="s">
        <v>45</v>
      </c>
      <c r="C112" s="24" t="s">
        <v>278</v>
      </c>
      <c r="D112" s="25" t="s">
        <v>279</v>
      </c>
      <c r="E112" s="24">
        <v>7.284</v>
      </c>
      <c r="F112" s="24">
        <f t="shared" si="16"/>
        <v>2420</v>
      </c>
      <c r="G112" s="45">
        <f t="shared" si="17"/>
        <v>17627.28</v>
      </c>
      <c r="H112" s="24"/>
      <c r="I112" s="24" t="s">
        <v>98</v>
      </c>
    </row>
    <row r="113" ht="20" customHeight="1" spans="1:9">
      <c r="A113" s="60"/>
      <c r="B113" s="11" t="s">
        <v>66</v>
      </c>
      <c r="C113" s="11" t="s">
        <v>257</v>
      </c>
      <c r="D113" s="12"/>
      <c r="E113" s="11">
        <f>SUM(E103:E112)</f>
        <v>44.131</v>
      </c>
      <c r="F113" s="15"/>
      <c r="G113" s="13">
        <f>SUM(G103:G112)</f>
        <v>106797.02</v>
      </c>
      <c r="H113" s="15"/>
      <c r="I113" s="15"/>
    </row>
    <row r="114" s="1" customFormat="1" ht="20" customHeight="1" spans="1:9">
      <c r="A114" s="60"/>
      <c r="B114" s="24" t="s">
        <v>83</v>
      </c>
      <c r="C114" s="24" t="s">
        <v>280</v>
      </c>
      <c r="D114" s="25" t="s">
        <v>281</v>
      </c>
      <c r="E114" s="24">
        <v>0.245</v>
      </c>
      <c r="F114" s="24">
        <f>1300*1.1</f>
        <v>1430</v>
      </c>
      <c r="G114" s="27">
        <f t="shared" ref="G114:G119" si="18">E114*F114</f>
        <v>350.35</v>
      </c>
      <c r="H114" s="33"/>
      <c r="I114" s="33"/>
    </row>
    <row r="115" ht="20" customHeight="1" spans="1:9">
      <c r="A115" s="60"/>
      <c r="B115" s="15" t="s">
        <v>83</v>
      </c>
      <c r="C115" s="15" t="s">
        <v>282</v>
      </c>
      <c r="D115" s="16" t="s">
        <v>283</v>
      </c>
      <c r="E115" s="15">
        <v>2.434</v>
      </c>
      <c r="F115" s="15">
        <f>1300*1.1</f>
        <v>1430</v>
      </c>
      <c r="G115" s="23">
        <f t="shared" si="18"/>
        <v>3480.62</v>
      </c>
      <c r="H115" s="15"/>
      <c r="I115" s="15"/>
    </row>
    <row r="116" ht="20" customHeight="1" spans="1:9">
      <c r="A116" s="60"/>
      <c r="B116" s="15" t="s">
        <v>83</v>
      </c>
      <c r="C116" s="15" t="s">
        <v>284</v>
      </c>
      <c r="D116" s="16" t="s">
        <v>285</v>
      </c>
      <c r="E116" s="15">
        <v>2.358</v>
      </c>
      <c r="F116" s="15">
        <f t="shared" ref="F116:F125" si="19">1300*1.1</f>
        <v>1430</v>
      </c>
      <c r="G116" s="23">
        <f t="shared" si="18"/>
        <v>3371.94</v>
      </c>
      <c r="H116" s="15"/>
      <c r="I116" s="15"/>
    </row>
    <row r="117" s="1" customFormat="1" ht="39" customHeight="1" spans="1:9">
      <c r="A117" s="60"/>
      <c r="B117" s="24" t="s">
        <v>83</v>
      </c>
      <c r="C117" s="24" t="s">
        <v>286</v>
      </c>
      <c r="D117" s="25" t="s">
        <v>287</v>
      </c>
      <c r="E117" s="24">
        <v>7.02</v>
      </c>
      <c r="F117" s="15">
        <f t="shared" si="19"/>
        <v>1430</v>
      </c>
      <c r="G117" s="27">
        <f t="shared" si="18"/>
        <v>10038.6</v>
      </c>
      <c r="H117" s="24"/>
      <c r="I117" s="24" t="s">
        <v>288</v>
      </c>
    </row>
    <row r="118" s="3" customFormat="1" ht="20" customHeight="1" spans="1:9">
      <c r="A118" s="61"/>
      <c r="B118" s="24" t="s">
        <v>83</v>
      </c>
      <c r="C118" s="24" t="s">
        <v>289</v>
      </c>
      <c r="D118" s="25" t="s">
        <v>290</v>
      </c>
      <c r="E118" s="24">
        <v>3.037</v>
      </c>
      <c r="F118" s="24">
        <f t="shared" si="19"/>
        <v>1430</v>
      </c>
      <c r="G118" s="27">
        <f t="shared" si="18"/>
        <v>4342.91</v>
      </c>
      <c r="H118" s="24"/>
      <c r="I118" s="24" t="s">
        <v>65</v>
      </c>
    </row>
    <row r="119" s="3" customFormat="1" ht="20" customHeight="1" spans="1:9">
      <c r="A119" s="61"/>
      <c r="B119" s="24" t="s">
        <v>83</v>
      </c>
      <c r="C119" s="24" t="s">
        <v>291</v>
      </c>
      <c r="D119" s="25" t="s">
        <v>292</v>
      </c>
      <c r="E119" s="24">
        <v>2.248</v>
      </c>
      <c r="F119" s="24">
        <f t="shared" si="19"/>
        <v>1430</v>
      </c>
      <c r="G119" s="27">
        <f t="shared" si="18"/>
        <v>3214.64</v>
      </c>
      <c r="H119" s="24"/>
      <c r="I119" s="24" t="s">
        <v>77</v>
      </c>
    </row>
    <row r="120" s="3" customFormat="1" ht="20" customHeight="1" spans="1:9">
      <c r="A120" s="61"/>
      <c r="B120" s="24" t="s">
        <v>83</v>
      </c>
      <c r="C120" s="24" t="s">
        <v>293</v>
      </c>
      <c r="D120" s="25" t="s">
        <v>294</v>
      </c>
      <c r="E120" s="24">
        <v>3.508</v>
      </c>
      <c r="F120" s="24">
        <f t="shared" si="19"/>
        <v>1430</v>
      </c>
      <c r="G120" s="27">
        <f t="shared" ref="G120:G133" si="20">E120*F120</f>
        <v>5016.44</v>
      </c>
      <c r="H120" s="24"/>
      <c r="I120" s="24" t="s">
        <v>98</v>
      </c>
    </row>
    <row r="121" ht="20" customHeight="1" spans="1:9">
      <c r="A121" s="60"/>
      <c r="B121" s="15" t="s">
        <v>83</v>
      </c>
      <c r="C121" s="15" t="s">
        <v>295</v>
      </c>
      <c r="D121" s="16" t="s">
        <v>296</v>
      </c>
      <c r="E121" s="15">
        <v>2.679</v>
      </c>
      <c r="F121" s="15">
        <f t="shared" si="19"/>
        <v>1430</v>
      </c>
      <c r="G121" s="23">
        <f t="shared" si="20"/>
        <v>3830.97</v>
      </c>
      <c r="H121" s="15"/>
      <c r="I121" s="15"/>
    </row>
    <row r="122" ht="20" customHeight="1" spans="1:9">
      <c r="A122" s="60"/>
      <c r="B122" s="15" t="s">
        <v>83</v>
      </c>
      <c r="C122" s="15" t="s">
        <v>297</v>
      </c>
      <c r="D122" s="16" t="s">
        <v>298</v>
      </c>
      <c r="E122" s="15">
        <v>1.366</v>
      </c>
      <c r="F122" s="15">
        <f t="shared" si="19"/>
        <v>1430</v>
      </c>
      <c r="G122" s="23">
        <f t="shared" si="20"/>
        <v>1953.38</v>
      </c>
      <c r="H122" s="15"/>
      <c r="I122" s="15" t="s">
        <v>215</v>
      </c>
    </row>
    <row r="123" ht="20" customHeight="1" spans="1:9">
      <c r="A123" s="60"/>
      <c r="B123" s="15" t="s">
        <v>83</v>
      </c>
      <c r="C123" s="15" t="s">
        <v>299</v>
      </c>
      <c r="D123" s="16" t="s">
        <v>300</v>
      </c>
      <c r="E123" s="15">
        <v>1.145</v>
      </c>
      <c r="F123" s="15">
        <f t="shared" si="19"/>
        <v>1430</v>
      </c>
      <c r="G123" s="23">
        <f t="shared" si="20"/>
        <v>1637.35</v>
      </c>
      <c r="H123" s="15"/>
      <c r="I123" s="15" t="s">
        <v>256</v>
      </c>
    </row>
    <row r="124" ht="20" customHeight="1" spans="1:9">
      <c r="A124" s="60"/>
      <c r="B124" s="15" t="s">
        <v>83</v>
      </c>
      <c r="C124" s="15" t="s">
        <v>301</v>
      </c>
      <c r="D124" s="16" t="s">
        <v>302</v>
      </c>
      <c r="E124" s="15">
        <v>2.007</v>
      </c>
      <c r="F124" s="15">
        <f t="shared" si="19"/>
        <v>1430</v>
      </c>
      <c r="G124" s="23">
        <f t="shared" si="20"/>
        <v>2870.01</v>
      </c>
      <c r="H124" s="15"/>
      <c r="I124" s="15"/>
    </row>
    <row r="125" s="3" customFormat="1" ht="20" customHeight="1" spans="1:9">
      <c r="A125" s="61"/>
      <c r="B125" s="24" t="s">
        <v>83</v>
      </c>
      <c r="C125" s="24" t="s">
        <v>303</v>
      </c>
      <c r="D125" s="25" t="s">
        <v>304</v>
      </c>
      <c r="E125" s="24">
        <v>2.193</v>
      </c>
      <c r="F125" s="24">
        <f t="shared" si="19"/>
        <v>1430</v>
      </c>
      <c r="G125" s="27">
        <f t="shared" si="20"/>
        <v>3135.99</v>
      </c>
      <c r="H125" s="24"/>
      <c r="I125" s="24" t="s">
        <v>98</v>
      </c>
    </row>
    <row r="126" ht="20" customHeight="1" spans="1:9">
      <c r="A126" s="60"/>
      <c r="B126" s="15" t="s">
        <v>83</v>
      </c>
      <c r="C126" s="15" t="s">
        <v>305</v>
      </c>
      <c r="D126" s="16" t="s">
        <v>306</v>
      </c>
      <c r="E126" s="15">
        <v>2.366</v>
      </c>
      <c r="F126" s="15">
        <f t="shared" ref="F126:F133" si="21">1300*1.1</f>
        <v>1430</v>
      </c>
      <c r="G126" s="23">
        <f t="shared" si="20"/>
        <v>3383.38</v>
      </c>
      <c r="H126" s="15"/>
      <c r="I126" s="15" t="s">
        <v>65</v>
      </c>
    </row>
    <row r="127" s="1" customFormat="1" ht="20" customHeight="1" spans="1:9">
      <c r="A127" s="60"/>
      <c r="B127" s="15" t="s">
        <v>83</v>
      </c>
      <c r="C127" s="15" t="s">
        <v>307</v>
      </c>
      <c r="D127" s="16" t="s">
        <v>308</v>
      </c>
      <c r="E127" s="15">
        <v>1.987</v>
      </c>
      <c r="F127" s="15">
        <f t="shared" si="21"/>
        <v>1430</v>
      </c>
      <c r="G127" s="23">
        <f t="shared" si="20"/>
        <v>2841.41</v>
      </c>
      <c r="H127" s="15"/>
      <c r="I127" s="15"/>
    </row>
    <row r="128" s="1" customFormat="1" ht="27" customHeight="1" spans="1:9">
      <c r="A128" s="60"/>
      <c r="B128" s="53" t="s">
        <v>83</v>
      </c>
      <c r="C128" s="53" t="s">
        <v>309</v>
      </c>
      <c r="D128" s="54" t="s">
        <v>310</v>
      </c>
      <c r="E128" s="53">
        <v>4.065</v>
      </c>
      <c r="F128" s="53">
        <f t="shared" si="21"/>
        <v>1430</v>
      </c>
      <c r="G128" s="62">
        <f t="shared" si="20"/>
        <v>5812.95</v>
      </c>
      <c r="H128" s="53"/>
      <c r="I128" s="53" t="s">
        <v>311</v>
      </c>
    </row>
    <row r="129" ht="20" customHeight="1" spans="1:9">
      <c r="A129" s="60"/>
      <c r="B129" s="15" t="s">
        <v>83</v>
      </c>
      <c r="C129" s="15" t="s">
        <v>312</v>
      </c>
      <c r="D129" s="16" t="s">
        <v>313</v>
      </c>
      <c r="E129" s="15">
        <v>1.713</v>
      </c>
      <c r="F129" s="15">
        <f t="shared" si="21"/>
        <v>1430</v>
      </c>
      <c r="G129" s="23">
        <f t="shared" si="20"/>
        <v>2449.59</v>
      </c>
      <c r="H129" s="15"/>
      <c r="I129" s="15"/>
    </row>
    <row r="130" ht="20" customHeight="1" spans="1:9">
      <c r="A130" s="60"/>
      <c r="B130" s="15" t="s">
        <v>83</v>
      </c>
      <c r="C130" s="15" t="s">
        <v>314</v>
      </c>
      <c r="D130" s="16" t="s">
        <v>315</v>
      </c>
      <c r="E130" s="15">
        <v>3.1</v>
      </c>
      <c r="F130" s="15">
        <f t="shared" si="21"/>
        <v>1430</v>
      </c>
      <c r="G130" s="23">
        <f t="shared" si="20"/>
        <v>4433</v>
      </c>
      <c r="H130" s="15"/>
      <c r="I130" s="15"/>
    </row>
    <row r="131" ht="20" customHeight="1" spans="1:9">
      <c r="A131" s="60"/>
      <c r="B131" s="15" t="s">
        <v>83</v>
      </c>
      <c r="C131" s="15" t="s">
        <v>316</v>
      </c>
      <c r="D131" s="16" t="s">
        <v>317</v>
      </c>
      <c r="E131" s="15">
        <v>2.064</v>
      </c>
      <c r="F131" s="15">
        <f t="shared" si="21"/>
        <v>1430</v>
      </c>
      <c r="G131" s="23">
        <f t="shared" si="20"/>
        <v>2951.52</v>
      </c>
      <c r="H131" s="15"/>
      <c r="I131" s="15" t="s">
        <v>215</v>
      </c>
    </row>
    <row r="132" ht="20" customHeight="1" spans="1:9">
      <c r="A132" s="60"/>
      <c r="B132" s="15" t="s">
        <v>83</v>
      </c>
      <c r="C132" s="15" t="s">
        <v>318</v>
      </c>
      <c r="D132" s="16" t="s">
        <v>319</v>
      </c>
      <c r="E132" s="15">
        <v>1.387</v>
      </c>
      <c r="F132" s="15">
        <f t="shared" si="21"/>
        <v>1430</v>
      </c>
      <c r="G132" s="23">
        <f t="shared" si="20"/>
        <v>1983.41</v>
      </c>
      <c r="H132" s="15"/>
      <c r="I132" s="15" t="s">
        <v>215</v>
      </c>
    </row>
    <row r="133" ht="20" customHeight="1" spans="1:9">
      <c r="A133" s="60"/>
      <c r="B133" s="15" t="s">
        <v>83</v>
      </c>
      <c r="C133" s="15" t="s">
        <v>254</v>
      </c>
      <c r="D133" s="16" t="s">
        <v>320</v>
      </c>
      <c r="E133" s="15">
        <v>1.19</v>
      </c>
      <c r="F133" s="15">
        <f t="shared" si="21"/>
        <v>1430</v>
      </c>
      <c r="G133" s="23">
        <f t="shared" si="20"/>
        <v>1701.7</v>
      </c>
      <c r="H133" s="15"/>
      <c r="I133" s="24" t="s">
        <v>321</v>
      </c>
    </row>
    <row r="134" ht="20" customHeight="1" spans="1:9">
      <c r="A134" s="60"/>
      <c r="B134" s="11" t="s">
        <v>66</v>
      </c>
      <c r="C134" s="11" t="s">
        <v>322</v>
      </c>
      <c r="D134" s="12"/>
      <c r="E134" s="11">
        <f>SUM(E114:E133)</f>
        <v>48.112</v>
      </c>
      <c r="F134" s="15"/>
      <c r="G134" s="13">
        <f>SUM(G114:G133)</f>
        <v>68800.16</v>
      </c>
      <c r="H134" s="15"/>
      <c r="I134" s="15"/>
    </row>
    <row r="135" s="2" customFormat="1" ht="20" customHeight="1" spans="1:9">
      <c r="A135" s="66"/>
      <c r="B135" s="29" t="s">
        <v>42</v>
      </c>
      <c r="C135" s="29" t="s">
        <v>323</v>
      </c>
      <c r="D135" s="47"/>
      <c r="E135" s="29">
        <f>E113+E134</f>
        <v>92.243</v>
      </c>
      <c r="F135" s="33"/>
      <c r="G135" s="32">
        <f>G113+G134</f>
        <v>175597.18</v>
      </c>
      <c r="H135" s="33"/>
      <c r="I135" s="33"/>
    </row>
    <row r="136" ht="24.95" customHeight="1" spans="1:9">
      <c r="A136" s="19" t="s">
        <v>324</v>
      </c>
      <c r="B136" s="36" t="s">
        <v>56</v>
      </c>
      <c r="C136" s="36" t="s">
        <v>57</v>
      </c>
      <c r="D136" s="35" t="s">
        <v>325</v>
      </c>
      <c r="E136" s="36">
        <v>6.821</v>
      </c>
      <c r="F136" s="48">
        <f>3000*1.05</f>
        <v>3150</v>
      </c>
      <c r="G136" s="37">
        <f>E136*F136</f>
        <v>21486.15</v>
      </c>
      <c r="H136" s="36"/>
      <c r="I136" s="36" t="s">
        <v>65</v>
      </c>
    </row>
    <row r="137" ht="24.95" customHeight="1" spans="1:9">
      <c r="A137" s="19"/>
      <c r="B137" s="11" t="s">
        <v>198</v>
      </c>
      <c r="C137" s="11" t="s">
        <v>224</v>
      </c>
      <c r="D137" s="12"/>
      <c r="E137" s="20">
        <f>E136</f>
        <v>6.821</v>
      </c>
      <c r="F137" s="11"/>
      <c r="G137" s="56">
        <f>G136</f>
        <v>21486.15</v>
      </c>
      <c r="H137" s="15"/>
      <c r="I137" s="15"/>
    </row>
    <row r="138" ht="27" customHeight="1" spans="1:9">
      <c r="A138" s="19"/>
      <c r="B138" s="15" t="s">
        <v>45</v>
      </c>
      <c r="C138" s="15" t="s">
        <v>259</v>
      </c>
      <c r="D138" s="16" t="s">
        <v>326</v>
      </c>
      <c r="E138" s="33">
        <v>6.981</v>
      </c>
      <c r="F138" s="15">
        <f>2200*1.1</f>
        <v>2420</v>
      </c>
      <c r="G138" s="18">
        <f t="shared" ref="G138:G141" si="22">E138*F138</f>
        <v>16894.02</v>
      </c>
      <c r="H138" s="15"/>
      <c r="I138" s="24" t="s">
        <v>327</v>
      </c>
    </row>
    <row r="139" ht="24.95" customHeight="1" spans="1:9">
      <c r="A139" s="19"/>
      <c r="B139" s="15" t="s">
        <v>45</v>
      </c>
      <c r="C139" s="15" t="s">
        <v>328</v>
      </c>
      <c r="D139" s="16" t="s">
        <v>329</v>
      </c>
      <c r="E139" s="15">
        <v>0.627</v>
      </c>
      <c r="F139" s="15">
        <f>2200*1.1</f>
        <v>2420</v>
      </c>
      <c r="G139" s="18">
        <f t="shared" si="22"/>
        <v>1517.34</v>
      </c>
      <c r="H139" s="15"/>
      <c r="I139" s="15"/>
    </row>
    <row r="140" ht="24.95" customHeight="1" spans="1:9">
      <c r="A140" s="19"/>
      <c r="B140" s="15" t="s">
        <v>45</v>
      </c>
      <c r="C140" s="15" t="s">
        <v>330</v>
      </c>
      <c r="D140" s="16" t="s">
        <v>331</v>
      </c>
      <c r="E140" s="15">
        <v>1.974</v>
      </c>
      <c r="F140" s="15">
        <f>2200*1.1</f>
        <v>2420</v>
      </c>
      <c r="G140" s="23">
        <f t="shared" si="22"/>
        <v>4777.08</v>
      </c>
      <c r="H140" s="15"/>
      <c r="I140" s="15" t="s">
        <v>332</v>
      </c>
    </row>
    <row r="141" ht="24.95" customHeight="1" spans="1:9">
      <c r="A141" s="19"/>
      <c r="B141" s="15" t="s">
        <v>45</v>
      </c>
      <c r="C141" s="15" t="s">
        <v>333</v>
      </c>
      <c r="D141" s="16" t="s">
        <v>334</v>
      </c>
      <c r="E141" s="15">
        <v>5.298</v>
      </c>
      <c r="F141" s="15">
        <f>2200*1.1</f>
        <v>2420</v>
      </c>
      <c r="G141" s="18">
        <f t="shared" si="22"/>
        <v>12821.16</v>
      </c>
      <c r="H141" s="15"/>
      <c r="I141" s="15"/>
    </row>
    <row r="142" ht="24.95" customHeight="1" spans="1:9">
      <c r="A142" s="19"/>
      <c r="B142" s="11" t="s">
        <v>66</v>
      </c>
      <c r="C142" s="11" t="s">
        <v>67</v>
      </c>
      <c r="D142" s="12"/>
      <c r="E142" s="11">
        <f>SUM(E138:E141)</f>
        <v>14.88</v>
      </c>
      <c r="F142" s="15"/>
      <c r="G142" s="13">
        <f>SUM(G138:G141)</f>
        <v>36009.6</v>
      </c>
      <c r="H142" s="15"/>
      <c r="I142" s="15"/>
    </row>
    <row r="143" ht="24.95" customHeight="1" spans="1:9">
      <c r="A143" s="19"/>
      <c r="B143" s="24" t="s">
        <v>83</v>
      </c>
      <c r="C143" s="24" t="s">
        <v>335</v>
      </c>
      <c r="D143" s="25" t="s">
        <v>336</v>
      </c>
      <c r="E143" s="24">
        <v>1.1</v>
      </c>
      <c r="F143" s="26">
        <f>1300*1.1</f>
        <v>1430</v>
      </c>
      <c r="G143" s="27">
        <f>E143*F143</f>
        <v>1573</v>
      </c>
      <c r="H143" s="24"/>
      <c r="I143" s="24" t="s">
        <v>98</v>
      </c>
    </row>
    <row r="144" ht="24.95" customHeight="1" spans="1:9">
      <c r="A144" s="19"/>
      <c r="B144" s="15" t="s">
        <v>83</v>
      </c>
      <c r="C144" s="15" t="s">
        <v>337</v>
      </c>
      <c r="D144" s="16" t="s">
        <v>338</v>
      </c>
      <c r="E144" s="15">
        <v>1.281</v>
      </c>
      <c r="F144" s="26">
        <f>1300*1.1</f>
        <v>1430</v>
      </c>
      <c r="G144" s="23">
        <f>E144*F144</f>
        <v>1831.83</v>
      </c>
      <c r="H144" s="15"/>
      <c r="I144" s="15"/>
    </row>
    <row r="145" s="2" customFormat="1" ht="24.95" customHeight="1" spans="1:9">
      <c r="A145" s="44"/>
      <c r="B145" s="24" t="s">
        <v>83</v>
      </c>
      <c r="C145" s="24" t="s">
        <v>339</v>
      </c>
      <c r="D145" s="25" t="s">
        <v>340</v>
      </c>
      <c r="E145" s="24">
        <v>0.374</v>
      </c>
      <c r="F145" s="26">
        <f>1300*1.1</f>
        <v>1430</v>
      </c>
      <c r="G145" s="27">
        <f>E145*F145</f>
        <v>534.82</v>
      </c>
      <c r="H145" s="33"/>
      <c r="I145" s="33"/>
    </row>
    <row r="146" ht="24.95" customHeight="1" spans="1:9">
      <c r="A146" s="19"/>
      <c r="B146" s="15" t="s">
        <v>83</v>
      </c>
      <c r="C146" s="15" t="s">
        <v>341</v>
      </c>
      <c r="D146" s="16" t="s">
        <v>342</v>
      </c>
      <c r="E146" s="15">
        <v>1.512</v>
      </c>
      <c r="F146" s="26">
        <f>1300*1.1</f>
        <v>1430</v>
      </c>
      <c r="G146" s="23">
        <f>E146*F146</f>
        <v>2162.16</v>
      </c>
      <c r="H146" s="15"/>
      <c r="I146" s="15"/>
    </row>
    <row r="147" ht="24.95" customHeight="1" spans="1:9">
      <c r="A147" s="19"/>
      <c r="B147" s="53" t="s">
        <v>83</v>
      </c>
      <c r="C147" s="53" t="s">
        <v>343</v>
      </c>
      <c r="D147" s="54" t="s">
        <v>344</v>
      </c>
      <c r="E147" s="53">
        <v>1.783</v>
      </c>
      <c r="F147" s="67">
        <f>1300*1.1</f>
        <v>1430</v>
      </c>
      <c r="G147" s="62">
        <f>E147*F147</f>
        <v>2549.69</v>
      </c>
      <c r="H147" s="53"/>
      <c r="I147" s="53"/>
    </row>
    <row r="148" ht="24.95" customHeight="1" spans="1:9">
      <c r="A148" s="19"/>
      <c r="B148" s="11" t="s">
        <v>66</v>
      </c>
      <c r="C148" s="11" t="s">
        <v>82</v>
      </c>
      <c r="D148" s="12"/>
      <c r="E148" s="11">
        <f>SUM(E143:E147)</f>
        <v>6.05</v>
      </c>
      <c r="F148" s="15"/>
      <c r="G148" s="13">
        <f>SUM(G143:G147)</f>
        <v>8651.5</v>
      </c>
      <c r="H148" s="15"/>
      <c r="I148" s="15"/>
    </row>
    <row r="149" s="2" customFormat="1" ht="24.95" customHeight="1" spans="1:9">
      <c r="A149" s="28"/>
      <c r="B149" s="29" t="s">
        <v>42</v>
      </c>
      <c r="C149" s="29" t="s">
        <v>345</v>
      </c>
      <c r="D149" s="47"/>
      <c r="E149" s="29">
        <f>E142+E148+E137</f>
        <v>27.751</v>
      </c>
      <c r="F149" s="33"/>
      <c r="G149" s="32">
        <f>G142+G148+G137</f>
        <v>66147.25</v>
      </c>
      <c r="H149" s="33"/>
      <c r="I149" s="33"/>
    </row>
    <row r="150" s="1" customFormat="1" ht="22" customHeight="1" spans="1:9">
      <c r="A150" s="15" t="s">
        <v>346</v>
      </c>
      <c r="B150" s="15" t="s">
        <v>45</v>
      </c>
      <c r="C150" s="15" t="s">
        <v>347</v>
      </c>
      <c r="D150" s="16" t="s">
        <v>348</v>
      </c>
      <c r="E150" s="15">
        <v>4.4</v>
      </c>
      <c r="F150" s="15">
        <f>2200*1.1</f>
        <v>2420</v>
      </c>
      <c r="G150" s="18">
        <f t="shared" ref="G150:G155" si="23">E150*F150</f>
        <v>10648</v>
      </c>
      <c r="H150" s="15"/>
      <c r="I150" s="15"/>
    </row>
    <row r="151" ht="22" customHeight="1" spans="1:9">
      <c r="A151" s="15"/>
      <c r="B151" s="15" t="s">
        <v>45</v>
      </c>
      <c r="C151" s="15" t="s">
        <v>349</v>
      </c>
      <c r="D151" s="16" t="s">
        <v>350</v>
      </c>
      <c r="E151" s="15">
        <v>1.14</v>
      </c>
      <c r="F151" s="15">
        <f t="shared" ref="F151:F159" si="24">2200*1.1</f>
        <v>2420</v>
      </c>
      <c r="G151" s="18">
        <f t="shared" si="23"/>
        <v>2758.8</v>
      </c>
      <c r="H151" s="15"/>
      <c r="I151" s="15"/>
    </row>
    <row r="152" ht="22" customHeight="1" spans="1:9">
      <c r="A152" s="15"/>
      <c r="B152" s="15" t="s">
        <v>45</v>
      </c>
      <c r="C152" s="15" t="s">
        <v>351</v>
      </c>
      <c r="D152" s="16" t="s">
        <v>352</v>
      </c>
      <c r="E152" s="15">
        <v>9.218</v>
      </c>
      <c r="F152" s="15">
        <f t="shared" si="24"/>
        <v>2420</v>
      </c>
      <c r="G152" s="18">
        <f t="shared" si="23"/>
        <v>22307.56</v>
      </c>
      <c r="H152" s="15"/>
      <c r="I152" s="15"/>
    </row>
    <row r="153" ht="22" customHeight="1" spans="1:9">
      <c r="A153" s="15"/>
      <c r="B153" s="15" t="s">
        <v>45</v>
      </c>
      <c r="C153" s="15" t="s">
        <v>353</v>
      </c>
      <c r="D153" s="16" t="s">
        <v>354</v>
      </c>
      <c r="E153" s="15">
        <v>2.198</v>
      </c>
      <c r="F153" s="15">
        <f t="shared" si="24"/>
        <v>2420</v>
      </c>
      <c r="G153" s="18">
        <f t="shared" si="23"/>
        <v>5319.16</v>
      </c>
      <c r="H153" s="15"/>
      <c r="I153" s="15"/>
    </row>
    <row r="154" ht="22" customHeight="1" spans="1:9">
      <c r="A154" s="15"/>
      <c r="B154" s="15" t="s">
        <v>45</v>
      </c>
      <c r="C154" s="15" t="s">
        <v>355</v>
      </c>
      <c r="D154" s="16" t="s">
        <v>356</v>
      </c>
      <c r="E154" s="15">
        <v>1.913</v>
      </c>
      <c r="F154" s="15">
        <f t="shared" si="24"/>
        <v>2420</v>
      </c>
      <c r="G154" s="18">
        <f t="shared" si="23"/>
        <v>4629.46</v>
      </c>
      <c r="H154" s="15"/>
      <c r="I154" s="15"/>
    </row>
    <row r="155" ht="22" customHeight="1" spans="1:9">
      <c r="A155" s="15"/>
      <c r="B155" s="14" t="s">
        <v>45</v>
      </c>
      <c r="C155" s="14" t="s">
        <v>357</v>
      </c>
      <c r="D155" s="16" t="s">
        <v>358</v>
      </c>
      <c r="E155" s="15">
        <v>3.379</v>
      </c>
      <c r="F155" s="15">
        <f t="shared" si="24"/>
        <v>2420</v>
      </c>
      <c r="G155" s="18">
        <f t="shared" si="23"/>
        <v>8177.18</v>
      </c>
      <c r="H155" s="15" t="s">
        <v>359</v>
      </c>
      <c r="I155" s="15" t="s">
        <v>62</v>
      </c>
    </row>
    <row r="156" ht="22" customHeight="1" spans="1:9">
      <c r="A156" s="15"/>
      <c r="B156" s="22"/>
      <c r="C156" s="22"/>
      <c r="D156" s="16" t="s">
        <v>360</v>
      </c>
      <c r="E156" s="15">
        <v>7.961</v>
      </c>
      <c r="F156" s="15">
        <f t="shared" si="24"/>
        <v>2420</v>
      </c>
      <c r="G156" s="18">
        <f>F156*E156</f>
        <v>19265.62</v>
      </c>
      <c r="H156" s="15"/>
      <c r="I156" s="15" t="s">
        <v>65</v>
      </c>
    </row>
    <row r="157" ht="22" customHeight="1" spans="1:9">
      <c r="A157" s="15"/>
      <c r="B157" s="15" t="s">
        <v>45</v>
      </c>
      <c r="C157" s="15" t="s">
        <v>361</v>
      </c>
      <c r="D157" s="16" t="s">
        <v>362</v>
      </c>
      <c r="E157" s="15">
        <v>2.045</v>
      </c>
      <c r="F157" s="15">
        <f t="shared" si="24"/>
        <v>2420</v>
      </c>
      <c r="G157" s="18">
        <f t="shared" ref="G157:G159" si="25">E157*F157</f>
        <v>4948.9</v>
      </c>
      <c r="H157" s="15"/>
      <c r="I157" s="15"/>
    </row>
    <row r="158" ht="22" customHeight="1" spans="1:9">
      <c r="A158" s="15"/>
      <c r="B158" s="15" t="s">
        <v>45</v>
      </c>
      <c r="C158" s="15" t="s">
        <v>363</v>
      </c>
      <c r="D158" s="16" t="s">
        <v>364</v>
      </c>
      <c r="E158" s="15">
        <v>0.529</v>
      </c>
      <c r="F158" s="15">
        <f t="shared" si="24"/>
        <v>2420</v>
      </c>
      <c r="G158" s="18">
        <f t="shared" si="25"/>
        <v>1280.18</v>
      </c>
      <c r="H158" s="15"/>
      <c r="I158" s="15" t="s">
        <v>215</v>
      </c>
    </row>
    <row r="159" ht="22" customHeight="1" spans="1:9">
      <c r="A159" s="15"/>
      <c r="B159" s="15" t="s">
        <v>45</v>
      </c>
      <c r="C159" s="15" t="s">
        <v>365</v>
      </c>
      <c r="D159" s="16" t="s">
        <v>366</v>
      </c>
      <c r="E159" s="15">
        <v>1.164</v>
      </c>
      <c r="F159" s="15">
        <f t="shared" si="24"/>
        <v>2420</v>
      </c>
      <c r="G159" s="18">
        <f t="shared" si="25"/>
        <v>2816.88</v>
      </c>
      <c r="H159" s="15"/>
      <c r="I159" s="15"/>
    </row>
    <row r="160" ht="22" customHeight="1" spans="1:9">
      <c r="A160" s="15"/>
      <c r="B160" s="11" t="s">
        <v>66</v>
      </c>
      <c r="C160" s="11" t="s">
        <v>257</v>
      </c>
      <c r="D160" s="12"/>
      <c r="E160" s="11">
        <f>SUM(E150:E159)</f>
        <v>33.947</v>
      </c>
      <c r="F160" s="15"/>
      <c r="G160" s="13">
        <f>SUM(G150:G159)</f>
        <v>82151.74</v>
      </c>
      <c r="H160" s="15"/>
      <c r="I160" s="15"/>
    </row>
    <row r="161" ht="22" customHeight="1" spans="1:9">
      <c r="A161" s="15"/>
      <c r="B161" s="15" t="s">
        <v>83</v>
      </c>
      <c r="C161" s="15" t="s">
        <v>367</v>
      </c>
      <c r="D161" s="16" t="s">
        <v>368</v>
      </c>
      <c r="E161" s="15">
        <v>0.956</v>
      </c>
      <c r="F161" s="15">
        <f>1300*1.1</f>
        <v>1430</v>
      </c>
      <c r="G161" s="23">
        <f>E161*F161</f>
        <v>1367.08</v>
      </c>
      <c r="H161" s="15"/>
      <c r="I161" s="15"/>
    </row>
    <row r="162" s="3" customFormat="1" ht="22" customHeight="1" spans="1:9">
      <c r="A162" s="24"/>
      <c r="B162" s="24" t="s">
        <v>83</v>
      </c>
      <c r="C162" s="24" t="s">
        <v>369</v>
      </c>
      <c r="D162" s="25" t="s">
        <v>370</v>
      </c>
      <c r="E162" s="24">
        <v>0.556</v>
      </c>
      <c r="F162" s="24">
        <f t="shared" ref="F162:F179" si="26">1300*1.1</f>
        <v>1430</v>
      </c>
      <c r="G162" s="27">
        <f>E162*F162</f>
        <v>795.08</v>
      </c>
      <c r="H162" s="24"/>
      <c r="I162" s="24" t="s">
        <v>98</v>
      </c>
    </row>
    <row r="163" s="3" customFormat="1" ht="22" customHeight="1" spans="1:9">
      <c r="A163" s="24"/>
      <c r="B163" s="24" t="s">
        <v>83</v>
      </c>
      <c r="C163" s="24" t="s">
        <v>371</v>
      </c>
      <c r="D163" s="25" t="s">
        <v>372</v>
      </c>
      <c r="E163" s="24">
        <v>1.1</v>
      </c>
      <c r="F163" s="24">
        <f t="shared" si="26"/>
        <v>1430</v>
      </c>
      <c r="G163" s="27">
        <f t="shared" ref="G163:G181" si="27">E163*F163</f>
        <v>1573</v>
      </c>
      <c r="H163" s="24"/>
      <c r="I163" s="24"/>
    </row>
    <row r="164" s="3" customFormat="1" ht="22" customHeight="1" spans="1:9">
      <c r="A164" s="24"/>
      <c r="B164" s="24" t="s">
        <v>83</v>
      </c>
      <c r="C164" s="24" t="s">
        <v>373</v>
      </c>
      <c r="D164" s="25" t="s">
        <v>374</v>
      </c>
      <c r="E164" s="24">
        <v>1.595</v>
      </c>
      <c r="F164" s="24">
        <f t="shared" si="26"/>
        <v>1430</v>
      </c>
      <c r="G164" s="27">
        <f t="shared" si="27"/>
        <v>2280.85</v>
      </c>
      <c r="H164" s="24"/>
      <c r="I164" s="24"/>
    </row>
    <row r="165" s="3" customFormat="1" ht="22" customHeight="1" spans="1:9">
      <c r="A165" s="24"/>
      <c r="B165" s="24" t="s">
        <v>83</v>
      </c>
      <c r="C165" s="24" t="s">
        <v>375</v>
      </c>
      <c r="D165" s="25" t="s">
        <v>376</v>
      </c>
      <c r="E165" s="24">
        <v>0.328</v>
      </c>
      <c r="F165" s="24">
        <f t="shared" si="26"/>
        <v>1430</v>
      </c>
      <c r="G165" s="27">
        <f t="shared" si="27"/>
        <v>469.04</v>
      </c>
      <c r="H165" s="24"/>
      <c r="I165" s="24"/>
    </row>
    <row r="166" s="3" customFormat="1" ht="22" customHeight="1" spans="1:9">
      <c r="A166" s="24"/>
      <c r="B166" s="24" t="s">
        <v>83</v>
      </c>
      <c r="C166" s="24" t="s">
        <v>377</v>
      </c>
      <c r="D166" s="25" t="s">
        <v>378</v>
      </c>
      <c r="E166" s="24">
        <v>0.427</v>
      </c>
      <c r="F166" s="24">
        <f t="shared" si="26"/>
        <v>1430</v>
      </c>
      <c r="G166" s="27">
        <f t="shared" si="27"/>
        <v>610.61</v>
      </c>
      <c r="H166" s="24"/>
      <c r="I166" s="24"/>
    </row>
    <row r="167" s="3" customFormat="1" ht="22" customHeight="1" spans="1:9">
      <c r="A167" s="24"/>
      <c r="B167" s="24" t="s">
        <v>83</v>
      </c>
      <c r="C167" s="24" t="s">
        <v>379</v>
      </c>
      <c r="D167" s="25" t="s">
        <v>380</v>
      </c>
      <c r="E167" s="24">
        <v>0.7</v>
      </c>
      <c r="F167" s="24">
        <f t="shared" si="26"/>
        <v>1430</v>
      </c>
      <c r="G167" s="27">
        <f t="shared" si="27"/>
        <v>1001</v>
      </c>
      <c r="H167" s="24"/>
      <c r="I167" s="24" t="s">
        <v>98</v>
      </c>
    </row>
    <row r="168" s="3" customFormat="1" ht="22" customHeight="1" spans="1:9">
      <c r="A168" s="24"/>
      <c r="B168" s="24" t="s">
        <v>83</v>
      </c>
      <c r="C168" s="24" t="s">
        <v>381</v>
      </c>
      <c r="D168" s="25" t="s">
        <v>382</v>
      </c>
      <c r="E168" s="24">
        <v>1.399</v>
      </c>
      <c r="F168" s="24">
        <f t="shared" si="26"/>
        <v>1430</v>
      </c>
      <c r="G168" s="27">
        <f t="shared" si="27"/>
        <v>2000.57</v>
      </c>
      <c r="H168" s="24" t="s">
        <v>383</v>
      </c>
      <c r="I168" s="24"/>
    </row>
    <row r="169" s="3" customFormat="1" ht="22" customHeight="1" spans="1:9">
      <c r="A169" s="24"/>
      <c r="B169" s="24" t="s">
        <v>83</v>
      </c>
      <c r="C169" s="24" t="s">
        <v>384</v>
      </c>
      <c r="D169" s="25" t="s">
        <v>385</v>
      </c>
      <c r="E169" s="24">
        <v>0.934</v>
      </c>
      <c r="F169" s="24">
        <f t="shared" si="26"/>
        <v>1430</v>
      </c>
      <c r="G169" s="27">
        <f t="shared" si="27"/>
        <v>1335.62</v>
      </c>
      <c r="H169" s="24"/>
      <c r="I169" s="24"/>
    </row>
    <row r="170" s="3" customFormat="1" ht="22" customHeight="1" spans="1:9">
      <c r="A170" s="24"/>
      <c r="B170" s="24" t="s">
        <v>83</v>
      </c>
      <c r="C170" s="24" t="s">
        <v>386</v>
      </c>
      <c r="D170" s="25" t="s">
        <v>387</v>
      </c>
      <c r="E170" s="24">
        <v>0.56</v>
      </c>
      <c r="F170" s="24">
        <f t="shared" si="26"/>
        <v>1430</v>
      </c>
      <c r="G170" s="27">
        <f t="shared" si="27"/>
        <v>800.8</v>
      </c>
      <c r="H170" s="24"/>
      <c r="I170" s="24"/>
    </row>
    <row r="171" s="3" customFormat="1" ht="22" customHeight="1" spans="1:9">
      <c r="A171" s="24"/>
      <c r="B171" s="24" t="s">
        <v>83</v>
      </c>
      <c r="C171" s="24" t="s">
        <v>388</v>
      </c>
      <c r="D171" s="25" t="s">
        <v>389</v>
      </c>
      <c r="E171" s="24">
        <v>2.003</v>
      </c>
      <c r="F171" s="24">
        <f t="shared" si="26"/>
        <v>1430</v>
      </c>
      <c r="G171" s="27">
        <f t="shared" si="27"/>
        <v>2864.29</v>
      </c>
      <c r="H171" s="24"/>
      <c r="I171" s="24" t="s">
        <v>137</v>
      </c>
    </row>
    <row r="172" s="3" customFormat="1" ht="22" customHeight="1" spans="1:9">
      <c r="A172" s="24"/>
      <c r="B172" s="24" t="s">
        <v>83</v>
      </c>
      <c r="C172" s="24" t="s">
        <v>390</v>
      </c>
      <c r="D172" s="25" t="s">
        <v>391</v>
      </c>
      <c r="E172" s="24">
        <v>0.753</v>
      </c>
      <c r="F172" s="24">
        <f t="shared" si="26"/>
        <v>1430</v>
      </c>
      <c r="G172" s="27">
        <f t="shared" si="27"/>
        <v>1076.79</v>
      </c>
      <c r="H172" s="24"/>
      <c r="I172" s="24" t="s">
        <v>137</v>
      </c>
    </row>
    <row r="173" ht="22" customHeight="1" spans="1:9">
      <c r="A173" s="15"/>
      <c r="B173" s="15" t="s">
        <v>83</v>
      </c>
      <c r="C173" s="15" t="s">
        <v>392</v>
      </c>
      <c r="D173" s="16" t="s">
        <v>393</v>
      </c>
      <c r="E173" s="15">
        <v>0.815</v>
      </c>
      <c r="F173" s="15">
        <f t="shared" si="26"/>
        <v>1430</v>
      </c>
      <c r="G173" s="23">
        <f t="shared" si="27"/>
        <v>1165.45</v>
      </c>
      <c r="H173" s="15"/>
      <c r="I173" s="15"/>
    </row>
    <row r="174" s="3" customFormat="1" ht="22" customHeight="1" spans="1:9">
      <c r="A174" s="24"/>
      <c r="B174" s="24" t="s">
        <v>83</v>
      </c>
      <c r="C174" s="24" t="s">
        <v>394</v>
      </c>
      <c r="D174" s="25" t="s">
        <v>395</v>
      </c>
      <c r="E174" s="24">
        <v>0.803</v>
      </c>
      <c r="F174" s="24">
        <f t="shared" si="26"/>
        <v>1430</v>
      </c>
      <c r="G174" s="27">
        <f t="shared" si="27"/>
        <v>1148.29</v>
      </c>
      <c r="H174" s="24"/>
      <c r="I174" s="24" t="s">
        <v>137</v>
      </c>
    </row>
    <row r="175" s="3" customFormat="1" ht="22" customHeight="1" spans="1:9">
      <c r="A175" s="24"/>
      <c r="B175" s="24" t="s">
        <v>83</v>
      </c>
      <c r="C175" s="24" t="s">
        <v>396</v>
      </c>
      <c r="D175" s="25" t="s">
        <v>397</v>
      </c>
      <c r="E175" s="24">
        <v>1.944</v>
      </c>
      <c r="F175" s="24">
        <f t="shared" si="26"/>
        <v>1430</v>
      </c>
      <c r="G175" s="27">
        <f t="shared" si="27"/>
        <v>2779.92</v>
      </c>
      <c r="H175" s="24"/>
      <c r="I175" s="24" t="s">
        <v>215</v>
      </c>
    </row>
    <row r="176" s="3" customFormat="1" ht="22" customHeight="1" spans="1:9">
      <c r="A176" s="24"/>
      <c r="B176" s="24" t="s">
        <v>83</v>
      </c>
      <c r="C176" s="24" t="s">
        <v>398</v>
      </c>
      <c r="D176" s="25" t="s">
        <v>399</v>
      </c>
      <c r="E176" s="24">
        <v>0.417</v>
      </c>
      <c r="F176" s="24">
        <f t="shared" si="26"/>
        <v>1430</v>
      </c>
      <c r="G176" s="27">
        <f t="shared" si="27"/>
        <v>596.31</v>
      </c>
      <c r="H176" s="24"/>
      <c r="I176" s="24"/>
    </row>
    <row r="177" s="3" customFormat="1" ht="22" customHeight="1" spans="1:9">
      <c r="A177" s="24"/>
      <c r="B177" s="24" t="s">
        <v>83</v>
      </c>
      <c r="C177" s="24" t="s">
        <v>400</v>
      </c>
      <c r="D177" s="25" t="s">
        <v>401</v>
      </c>
      <c r="E177" s="24">
        <v>0.96</v>
      </c>
      <c r="F177" s="24">
        <f t="shared" si="26"/>
        <v>1430</v>
      </c>
      <c r="G177" s="27">
        <f t="shared" si="27"/>
        <v>1372.8</v>
      </c>
      <c r="H177" s="24"/>
      <c r="I177" s="24" t="s">
        <v>137</v>
      </c>
    </row>
    <row r="178" s="3" customFormat="1" ht="22" customHeight="1" spans="1:9">
      <c r="A178" s="24"/>
      <c r="B178" s="24" t="s">
        <v>83</v>
      </c>
      <c r="C178" s="24" t="s">
        <v>284</v>
      </c>
      <c r="D178" s="25" t="s">
        <v>402</v>
      </c>
      <c r="E178" s="24">
        <v>0.47</v>
      </c>
      <c r="F178" s="24">
        <f t="shared" si="26"/>
        <v>1430</v>
      </c>
      <c r="G178" s="27">
        <f t="shared" si="27"/>
        <v>672.1</v>
      </c>
      <c r="H178" s="24"/>
      <c r="I178" s="24" t="s">
        <v>137</v>
      </c>
    </row>
    <row r="179" s="1" customFormat="1" ht="22" customHeight="1" spans="1:9">
      <c r="A179" s="15"/>
      <c r="B179" s="15" t="s">
        <v>83</v>
      </c>
      <c r="C179" s="15" t="s">
        <v>403</v>
      </c>
      <c r="D179" s="16" t="s">
        <v>404</v>
      </c>
      <c r="E179" s="15">
        <v>1.1</v>
      </c>
      <c r="F179" s="15">
        <f t="shared" si="26"/>
        <v>1430</v>
      </c>
      <c r="G179" s="23">
        <f t="shared" si="27"/>
        <v>1573</v>
      </c>
      <c r="H179" s="15"/>
      <c r="I179" s="15" t="s">
        <v>215</v>
      </c>
    </row>
    <row r="180" ht="22" customHeight="1" spans="1:9">
      <c r="A180" s="15"/>
      <c r="B180" s="11" t="s">
        <v>66</v>
      </c>
      <c r="C180" s="11" t="s">
        <v>322</v>
      </c>
      <c r="D180" s="12"/>
      <c r="E180" s="11">
        <f>SUM(E161:E179)</f>
        <v>17.82</v>
      </c>
      <c r="F180" s="15"/>
      <c r="G180" s="13">
        <f>SUM(G161:G179)</f>
        <v>25482.6</v>
      </c>
      <c r="H180" s="15"/>
      <c r="I180" s="15"/>
    </row>
    <row r="181" s="2" customFormat="1" ht="22" customHeight="1" spans="1:9">
      <c r="A181" s="33"/>
      <c r="B181" s="29" t="s">
        <v>42</v>
      </c>
      <c r="C181" s="29" t="s">
        <v>323</v>
      </c>
      <c r="D181" s="47"/>
      <c r="E181" s="29">
        <f>E160+E180</f>
        <v>51.767</v>
      </c>
      <c r="F181" s="33"/>
      <c r="G181" s="32">
        <f>G160+G180</f>
        <v>107634.34</v>
      </c>
      <c r="H181" s="33">
        <v>24910</v>
      </c>
      <c r="I181" s="33"/>
    </row>
    <row r="182" ht="24.95" customHeight="1" spans="1:9">
      <c r="A182" s="15" t="s">
        <v>405</v>
      </c>
      <c r="B182" s="15" t="s">
        <v>45</v>
      </c>
      <c r="C182" s="15" t="s">
        <v>406</v>
      </c>
      <c r="D182" s="16" t="s">
        <v>407</v>
      </c>
      <c r="E182" s="15">
        <v>7.039</v>
      </c>
      <c r="F182" s="15">
        <f>2200*1.1</f>
        <v>2420</v>
      </c>
      <c r="G182" s="18">
        <f t="shared" ref="G182:G189" si="28">E182*F182</f>
        <v>17034.38</v>
      </c>
      <c r="H182" s="15" t="s">
        <v>408</v>
      </c>
      <c r="I182" s="15"/>
    </row>
    <row r="183" ht="24.95" customHeight="1" spans="1:9">
      <c r="A183" s="15"/>
      <c r="B183" s="15" t="s">
        <v>45</v>
      </c>
      <c r="C183" s="15" t="s">
        <v>409</v>
      </c>
      <c r="D183" s="16" t="s">
        <v>410</v>
      </c>
      <c r="E183" s="15">
        <v>0.538</v>
      </c>
      <c r="F183" s="15">
        <f t="shared" ref="F183:F189" si="29">2200*1.1</f>
        <v>2420</v>
      </c>
      <c r="G183" s="18">
        <f t="shared" si="28"/>
        <v>1301.96</v>
      </c>
      <c r="H183" s="15"/>
      <c r="I183" s="15"/>
    </row>
    <row r="184" ht="24.95" customHeight="1" spans="1:9">
      <c r="A184" s="15"/>
      <c r="B184" s="15" t="s">
        <v>45</v>
      </c>
      <c r="C184" s="15" t="s">
        <v>411</v>
      </c>
      <c r="D184" s="16" t="s">
        <v>412</v>
      </c>
      <c r="E184" s="15">
        <v>2.355</v>
      </c>
      <c r="F184" s="15">
        <f t="shared" si="29"/>
        <v>2420</v>
      </c>
      <c r="G184" s="18">
        <f t="shared" si="28"/>
        <v>5699.1</v>
      </c>
      <c r="H184" s="15" t="s">
        <v>413</v>
      </c>
      <c r="I184" s="15"/>
    </row>
    <row r="185" ht="24.95" customHeight="1" spans="1:9">
      <c r="A185" s="15"/>
      <c r="B185" s="15" t="s">
        <v>45</v>
      </c>
      <c r="C185" s="15" t="s">
        <v>414</v>
      </c>
      <c r="D185" s="16" t="s">
        <v>415</v>
      </c>
      <c r="E185" s="15">
        <v>1.104</v>
      </c>
      <c r="F185" s="15">
        <f t="shared" si="29"/>
        <v>2420</v>
      </c>
      <c r="G185" s="18">
        <f t="shared" si="28"/>
        <v>2671.68</v>
      </c>
      <c r="H185" s="15"/>
      <c r="I185" s="15"/>
    </row>
    <row r="186" s="1" customFormat="1" ht="24.95" customHeight="1" spans="1:9">
      <c r="A186" s="15"/>
      <c r="B186" s="15" t="s">
        <v>45</v>
      </c>
      <c r="C186" s="15" t="s">
        <v>416</v>
      </c>
      <c r="D186" s="16" t="s">
        <v>417</v>
      </c>
      <c r="E186" s="15">
        <v>0.389</v>
      </c>
      <c r="F186" s="15">
        <f t="shared" si="29"/>
        <v>2420</v>
      </c>
      <c r="G186" s="18">
        <f t="shared" si="28"/>
        <v>941.38</v>
      </c>
      <c r="H186" s="15"/>
      <c r="I186" s="15"/>
    </row>
    <row r="187" ht="24.95" customHeight="1" spans="1:9">
      <c r="A187" s="15"/>
      <c r="B187" s="15" t="s">
        <v>45</v>
      </c>
      <c r="C187" s="15" t="s">
        <v>418</v>
      </c>
      <c r="D187" s="16" t="s">
        <v>419</v>
      </c>
      <c r="E187" s="15">
        <v>7.686</v>
      </c>
      <c r="F187" s="15">
        <f t="shared" si="29"/>
        <v>2420</v>
      </c>
      <c r="G187" s="18">
        <f t="shared" si="28"/>
        <v>18600.12</v>
      </c>
      <c r="H187" s="15" t="s">
        <v>420</v>
      </c>
      <c r="I187" s="15" t="s">
        <v>215</v>
      </c>
    </row>
    <row r="188" ht="24.95" customHeight="1" spans="1:9">
      <c r="A188" s="15"/>
      <c r="B188" s="15" t="s">
        <v>45</v>
      </c>
      <c r="C188" s="15" t="s">
        <v>421</v>
      </c>
      <c r="D188" s="16" t="s">
        <v>422</v>
      </c>
      <c r="E188" s="15">
        <v>2.78</v>
      </c>
      <c r="F188" s="15">
        <f t="shared" si="29"/>
        <v>2420</v>
      </c>
      <c r="G188" s="18">
        <f t="shared" si="28"/>
        <v>6727.6</v>
      </c>
      <c r="H188" s="15" t="s">
        <v>423</v>
      </c>
      <c r="I188" s="15" t="s">
        <v>215</v>
      </c>
    </row>
    <row r="189" ht="39" customHeight="1" spans="1:9">
      <c r="A189" s="15"/>
      <c r="B189" s="53" t="s">
        <v>45</v>
      </c>
      <c r="C189" s="53" t="s">
        <v>424</v>
      </c>
      <c r="D189" s="54" t="s">
        <v>425</v>
      </c>
      <c r="E189" s="53">
        <v>6.771</v>
      </c>
      <c r="F189" s="53">
        <f t="shared" si="29"/>
        <v>2420</v>
      </c>
      <c r="G189" s="55">
        <f t="shared" si="28"/>
        <v>16385.82</v>
      </c>
      <c r="H189" s="53" t="s">
        <v>423</v>
      </c>
      <c r="I189" s="68" t="s">
        <v>426</v>
      </c>
    </row>
    <row r="190" ht="24.95" customHeight="1" spans="1:9">
      <c r="A190" s="15"/>
      <c r="B190" s="11" t="s">
        <v>66</v>
      </c>
      <c r="C190" s="11" t="s">
        <v>195</v>
      </c>
      <c r="D190" s="16"/>
      <c r="E190" s="11">
        <f>SUM(E182:E189)</f>
        <v>28.662</v>
      </c>
      <c r="F190" s="15"/>
      <c r="G190" s="13">
        <f>SUM(G182:G189)</f>
        <v>69362.04</v>
      </c>
      <c r="H190" s="15"/>
      <c r="I190" s="15"/>
    </row>
    <row r="191" ht="24.95" customHeight="1" spans="1:9">
      <c r="A191" s="15"/>
      <c r="B191" s="15" t="s">
        <v>83</v>
      </c>
      <c r="C191" s="15" t="s">
        <v>427</v>
      </c>
      <c r="D191" s="16" t="s">
        <v>428</v>
      </c>
      <c r="E191" s="15">
        <v>0.98</v>
      </c>
      <c r="F191" s="15">
        <f t="shared" ref="F191:F200" si="30">1300*1.1</f>
        <v>1430</v>
      </c>
      <c r="G191" s="23">
        <f t="shared" ref="G191:G200" si="31">E191*F191</f>
        <v>1401.4</v>
      </c>
      <c r="H191" s="15"/>
      <c r="I191" s="15" t="s">
        <v>215</v>
      </c>
    </row>
    <row r="192" ht="24.95" customHeight="1" spans="1:9">
      <c r="A192" s="15"/>
      <c r="B192" s="15" t="s">
        <v>83</v>
      </c>
      <c r="C192" s="15" t="s">
        <v>429</v>
      </c>
      <c r="D192" s="16" t="s">
        <v>430</v>
      </c>
      <c r="E192" s="15">
        <v>0.55</v>
      </c>
      <c r="F192" s="15">
        <f t="shared" si="30"/>
        <v>1430</v>
      </c>
      <c r="G192" s="23">
        <f t="shared" si="31"/>
        <v>786.5</v>
      </c>
      <c r="H192" s="15"/>
      <c r="I192" s="15"/>
    </row>
    <row r="193" ht="24.95" customHeight="1" spans="1:9">
      <c r="A193" s="15"/>
      <c r="B193" s="15" t="s">
        <v>83</v>
      </c>
      <c r="C193" s="15" t="s">
        <v>431</v>
      </c>
      <c r="D193" s="16" t="s">
        <v>432</v>
      </c>
      <c r="E193" s="15">
        <v>1.394</v>
      </c>
      <c r="F193" s="15">
        <f t="shared" si="30"/>
        <v>1430</v>
      </c>
      <c r="G193" s="23">
        <f t="shared" si="31"/>
        <v>1993.42</v>
      </c>
      <c r="H193" s="15"/>
      <c r="I193" s="15"/>
    </row>
    <row r="194" ht="24.95" customHeight="1" spans="1:9">
      <c r="A194" s="15"/>
      <c r="B194" s="15" t="s">
        <v>83</v>
      </c>
      <c r="C194" s="15" t="s">
        <v>433</v>
      </c>
      <c r="D194" s="16" t="s">
        <v>434</v>
      </c>
      <c r="E194" s="15">
        <v>0.647</v>
      </c>
      <c r="F194" s="15">
        <f t="shared" si="30"/>
        <v>1430</v>
      </c>
      <c r="G194" s="23">
        <f t="shared" si="31"/>
        <v>925.21</v>
      </c>
      <c r="H194" s="15"/>
      <c r="I194" s="15"/>
    </row>
    <row r="195" ht="24.95" customHeight="1" spans="1:9">
      <c r="A195" s="15"/>
      <c r="B195" s="15" t="s">
        <v>83</v>
      </c>
      <c r="C195" s="15" t="s">
        <v>435</v>
      </c>
      <c r="D195" s="16" t="s">
        <v>436</v>
      </c>
      <c r="E195" s="15">
        <v>0.551</v>
      </c>
      <c r="F195" s="15">
        <f t="shared" si="30"/>
        <v>1430</v>
      </c>
      <c r="G195" s="23">
        <f t="shared" si="31"/>
        <v>787.93</v>
      </c>
      <c r="H195" s="15"/>
      <c r="I195" s="15"/>
    </row>
    <row r="196" s="1" customFormat="1" ht="24.95" customHeight="1" spans="1:9">
      <c r="A196" s="15"/>
      <c r="B196" s="24" t="s">
        <v>83</v>
      </c>
      <c r="C196" s="24" t="s">
        <v>437</v>
      </c>
      <c r="D196" s="25" t="s">
        <v>438</v>
      </c>
      <c r="E196" s="24">
        <v>0.4</v>
      </c>
      <c r="F196" s="24">
        <f t="shared" si="30"/>
        <v>1430</v>
      </c>
      <c r="G196" s="27">
        <f t="shared" si="31"/>
        <v>572</v>
      </c>
      <c r="H196" s="24"/>
      <c r="I196" s="24"/>
    </row>
    <row r="197" s="1" customFormat="1" ht="24.95" customHeight="1" spans="1:9">
      <c r="A197" s="15"/>
      <c r="B197" s="15" t="s">
        <v>83</v>
      </c>
      <c r="C197" s="15" t="s">
        <v>439</v>
      </c>
      <c r="D197" s="16" t="s">
        <v>440</v>
      </c>
      <c r="E197" s="15">
        <v>0.8</v>
      </c>
      <c r="F197" s="24">
        <f t="shared" si="30"/>
        <v>1430</v>
      </c>
      <c r="G197" s="23">
        <f t="shared" si="31"/>
        <v>1144</v>
      </c>
      <c r="H197" s="15"/>
      <c r="I197" s="15"/>
    </row>
    <row r="198" s="1" customFormat="1" ht="24.95" customHeight="1" spans="1:9">
      <c r="A198" s="15"/>
      <c r="B198" s="15" t="s">
        <v>83</v>
      </c>
      <c r="C198" s="15" t="s">
        <v>441</v>
      </c>
      <c r="D198" s="16" t="s">
        <v>442</v>
      </c>
      <c r="E198" s="15">
        <v>0.411</v>
      </c>
      <c r="F198" s="24">
        <f t="shared" si="30"/>
        <v>1430</v>
      </c>
      <c r="G198" s="23">
        <f t="shared" si="31"/>
        <v>587.73</v>
      </c>
      <c r="H198" s="15"/>
      <c r="I198" s="15"/>
    </row>
    <row r="199" ht="24.95" customHeight="1" spans="1:9">
      <c r="A199" s="15"/>
      <c r="B199" s="15" t="s">
        <v>83</v>
      </c>
      <c r="C199" s="15" t="s">
        <v>443</v>
      </c>
      <c r="D199" s="16" t="s">
        <v>444</v>
      </c>
      <c r="E199" s="15">
        <v>0.981</v>
      </c>
      <c r="F199" s="24">
        <f t="shared" si="30"/>
        <v>1430</v>
      </c>
      <c r="G199" s="23">
        <f t="shared" si="31"/>
        <v>1402.83</v>
      </c>
      <c r="H199" s="15"/>
      <c r="I199" s="15"/>
    </row>
    <row r="200" ht="24.95" customHeight="1" spans="1:9">
      <c r="A200" s="15"/>
      <c r="B200" s="11" t="s">
        <v>66</v>
      </c>
      <c r="C200" s="11" t="s">
        <v>257</v>
      </c>
      <c r="D200" s="16"/>
      <c r="E200" s="11">
        <f>SUM(E191:E199)</f>
        <v>6.714</v>
      </c>
      <c r="F200" s="15"/>
      <c r="G200" s="13">
        <f>SUM(G191:G199)</f>
        <v>9601.02</v>
      </c>
      <c r="H200" s="15"/>
      <c r="I200" s="15"/>
    </row>
    <row r="201" s="2" customFormat="1" ht="24.95" customHeight="1" spans="1:9">
      <c r="A201" s="33"/>
      <c r="B201" s="29" t="s">
        <v>42</v>
      </c>
      <c r="C201" s="29" t="s">
        <v>445</v>
      </c>
      <c r="D201" s="47"/>
      <c r="E201" s="29">
        <f>E190+E200</f>
        <v>35.376</v>
      </c>
      <c r="F201" s="33"/>
      <c r="G201" s="32">
        <f>G190+G200</f>
        <v>78963.06</v>
      </c>
      <c r="H201" s="33">
        <v>14055</v>
      </c>
      <c r="I201" s="33"/>
    </row>
    <row r="202" ht="41" customHeight="1" spans="1:9">
      <c r="A202" s="19" t="s">
        <v>446</v>
      </c>
      <c r="B202" s="14" t="s">
        <v>45</v>
      </c>
      <c r="C202" s="14" t="s">
        <v>259</v>
      </c>
      <c r="D202" s="16" t="s">
        <v>447</v>
      </c>
      <c r="E202" s="15">
        <v>1.248</v>
      </c>
      <c r="F202" s="15">
        <f>2200*1.1</f>
        <v>2420</v>
      </c>
      <c r="G202" s="23">
        <f>E202*F202</f>
        <v>3020.16</v>
      </c>
      <c r="H202" s="15" t="s">
        <v>448</v>
      </c>
      <c r="I202" s="15" t="s">
        <v>449</v>
      </c>
    </row>
    <row r="203" ht="24.95" customHeight="1" spans="1:9">
      <c r="A203" s="19"/>
      <c r="B203" s="15" t="s">
        <v>45</v>
      </c>
      <c r="C203" s="15" t="s">
        <v>225</v>
      </c>
      <c r="D203" s="16" t="s">
        <v>450</v>
      </c>
      <c r="E203" s="15">
        <v>2.897</v>
      </c>
      <c r="F203" s="15">
        <f>2200*1.1</f>
        <v>2420</v>
      </c>
      <c r="G203" s="18">
        <f>E203*F203</f>
        <v>7010.74</v>
      </c>
      <c r="H203" s="15"/>
      <c r="I203" s="15"/>
    </row>
    <row r="204" ht="24.95" customHeight="1" spans="1:9">
      <c r="A204" s="19"/>
      <c r="B204" s="15" t="s">
        <v>45</v>
      </c>
      <c r="C204" s="15" t="s">
        <v>451</v>
      </c>
      <c r="D204" s="16" t="s">
        <v>452</v>
      </c>
      <c r="E204" s="15">
        <v>1.395</v>
      </c>
      <c r="F204" s="15">
        <f>2200*1.1</f>
        <v>2420</v>
      </c>
      <c r="G204" s="18">
        <f>E204*F204</f>
        <v>3375.9</v>
      </c>
      <c r="H204" s="15"/>
      <c r="I204" s="15" t="s">
        <v>453</v>
      </c>
    </row>
    <row r="205" ht="24.95" customHeight="1" spans="1:9">
      <c r="A205" s="19"/>
      <c r="B205" s="11" t="s">
        <v>66</v>
      </c>
      <c r="C205" s="11" t="s">
        <v>212</v>
      </c>
      <c r="D205" s="12"/>
      <c r="E205" s="11">
        <f>SUM(E202:E204)</f>
        <v>5.54</v>
      </c>
      <c r="F205" s="15"/>
      <c r="G205" s="13">
        <f>SUM(G202:G204)</f>
        <v>13406.8</v>
      </c>
      <c r="H205" s="15"/>
      <c r="I205" s="15"/>
    </row>
    <row r="206" ht="24.95" customHeight="1" spans="1:9">
      <c r="A206" s="19"/>
      <c r="B206" s="15" t="s">
        <v>83</v>
      </c>
      <c r="C206" s="15" t="s">
        <v>454</v>
      </c>
      <c r="D206" s="16" t="s">
        <v>455</v>
      </c>
      <c r="E206" s="15">
        <v>7.304</v>
      </c>
      <c r="F206" s="17">
        <f>1300*1.1</f>
        <v>1430</v>
      </c>
      <c r="G206" s="18">
        <f t="shared" ref="G206:G211" si="32">E206*F206</f>
        <v>10444.72</v>
      </c>
      <c r="H206" s="15" t="s">
        <v>456</v>
      </c>
      <c r="I206" s="15" t="s">
        <v>456</v>
      </c>
    </row>
    <row r="207" ht="24.95" customHeight="1" spans="1:9">
      <c r="A207" s="19"/>
      <c r="B207" s="14" t="s">
        <v>83</v>
      </c>
      <c r="C207" s="14" t="s">
        <v>457</v>
      </c>
      <c r="D207" s="69" t="s">
        <v>458</v>
      </c>
      <c r="E207" s="14">
        <v>2.007</v>
      </c>
      <c r="F207" s="17">
        <f>1300*1.1</f>
        <v>1430</v>
      </c>
      <c r="G207" s="18">
        <f t="shared" si="32"/>
        <v>2870.01</v>
      </c>
      <c r="H207" s="14"/>
      <c r="I207" s="14"/>
    </row>
    <row r="208" ht="24.95" customHeight="1" spans="1:9">
      <c r="A208" s="19"/>
      <c r="B208" s="15" t="s">
        <v>83</v>
      </c>
      <c r="C208" s="15" t="s">
        <v>459</v>
      </c>
      <c r="D208" s="16" t="s">
        <v>460</v>
      </c>
      <c r="E208" s="15">
        <v>0.645</v>
      </c>
      <c r="F208" s="17">
        <f>1300*1.1</f>
        <v>1430</v>
      </c>
      <c r="G208" s="18">
        <f t="shared" si="32"/>
        <v>922.35</v>
      </c>
      <c r="H208" s="15"/>
      <c r="I208" s="15"/>
    </row>
    <row r="209" ht="24.95" customHeight="1" spans="1:9">
      <c r="A209" s="19"/>
      <c r="B209" s="11" t="s">
        <v>66</v>
      </c>
      <c r="C209" s="11" t="s">
        <v>212</v>
      </c>
      <c r="D209" s="12"/>
      <c r="E209" s="11">
        <f>SUM(E206:E208)</f>
        <v>9.956</v>
      </c>
      <c r="F209" s="15"/>
      <c r="G209" s="13">
        <f>SUM(G206:G208)</f>
        <v>14237.08</v>
      </c>
      <c r="H209" s="15"/>
      <c r="I209" s="15"/>
    </row>
    <row r="210" s="2" customFormat="1" ht="20.1" customHeight="1" spans="1:9">
      <c r="A210" s="44"/>
      <c r="B210" s="29" t="s">
        <v>42</v>
      </c>
      <c r="C210" s="29" t="s">
        <v>461</v>
      </c>
      <c r="D210" s="47"/>
      <c r="E210" s="29">
        <f>E205+E209</f>
        <v>15.496</v>
      </c>
      <c r="F210" s="33"/>
      <c r="G210" s="32">
        <f>G205+G209</f>
        <v>27643.88</v>
      </c>
      <c r="H210" s="33">
        <v>16230</v>
      </c>
      <c r="I210" s="33"/>
    </row>
    <row r="211" s="2" customFormat="1" ht="20.1" customHeight="1" spans="1:9">
      <c r="A211" s="19" t="s">
        <v>462</v>
      </c>
      <c r="B211" s="15" t="s">
        <v>198</v>
      </c>
      <c r="C211" s="15" t="s">
        <v>463</v>
      </c>
      <c r="D211" s="16" t="s">
        <v>464</v>
      </c>
      <c r="E211" s="15">
        <v>3</v>
      </c>
      <c r="F211" s="33">
        <v>6757</v>
      </c>
      <c r="G211" s="18">
        <f t="shared" si="32"/>
        <v>20271</v>
      </c>
      <c r="H211" s="15"/>
      <c r="I211" s="15" t="s">
        <v>465</v>
      </c>
    </row>
    <row r="212" s="2" customFormat="1" ht="20.1" customHeight="1" spans="1:9">
      <c r="A212" s="19"/>
      <c r="B212" s="70" t="s">
        <v>66</v>
      </c>
      <c r="C212" s="11" t="s">
        <v>224</v>
      </c>
      <c r="D212" s="12"/>
      <c r="E212" s="20">
        <v>3</v>
      </c>
      <c r="F212" s="11"/>
      <c r="G212" s="56">
        <f>G211</f>
        <v>20271</v>
      </c>
      <c r="H212" s="11"/>
      <c r="I212" s="11"/>
    </row>
    <row r="213" ht="24.95" customHeight="1" spans="1:9">
      <c r="A213" s="19"/>
      <c r="B213" s="15" t="s">
        <v>45</v>
      </c>
      <c r="C213" s="15" t="s">
        <v>466</v>
      </c>
      <c r="D213" s="16" t="s">
        <v>467</v>
      </c>
      <c r="E213" s="15">
        <v>0.708</v>
      </c>
      <c r="F213" s="15">
        <f>2200*1.1</f>
        <v>2420</v>
      </c>
      <c r="G213" s="18">
        <f>E213*F213</f>
        <v>1713.36</v>
      </c>
      <c r="H213" s="15"/>
      <c r="I213" s="15"/>
    </row>
    <row r="214" ht="24.95" customHeight="1" spans="1:9">
      <c r="A214" s="19"/>
      <c r="B214" s="15" t="s">
        <v>45</v>
      </c>
      <c r="C214" s="15" t="s">
        <v>468</v>
      </c>
      <c r="D214" s="16" t="s">
        <v>469</v>
      </c>
      <c r="E214" s="15">
        <v>0.938</v>
      </c>
      <c r="F214" s="15">
        <f>2200*1.1</f>
        <v>2420</v>
      </c>
      <c r="G214" s="23">
        <f>E214*F214</f>
        <v>2269.96</v>
      </c>
      <c r="H214" s="15"/>
      <c r="I214" s="15" t="s">
        <v>65</v>
      </c>
    </row>
    <row r="215" ht="24.95" customHeight="1" spans="1:9">
      <c r="A215" s="19"/>
      <c r="B215" s="15" t="s">
        <v>45</v>
      </c>
      <c r="C215" s="15" t="s">
        <v>470</v>
      </c>
      <c r="D215" s="16" t="s">
        <v>471</v>
      </c>
      <c r="E215" s="15">
        <v>2.367</v>
      </c>
      <c r="F215" s="15">
        <f>2200*1.1</f>
        <v>2420</v>
      </c>
      <c r="G215" s="18">
        <f>E215*F215</f>
        <v>5728.14</v>
      </c>
      <c r="H215" s="15"/>
      <c r="I215" s="15"/>
    </row>
    <row r="216" ht="24.95" customHeight="1" spans="1:9">
      <c r="A216" s="19"/>
      <c r="B216" s="15" t="s">
        <v>45</v>
      </c>
      <c r="C216" s="15" t="s">
        <v>472</v>
      </c>
      <c r="D216" s="16" t="s">
        <v>473</v>
      </c>
      <c r="E216" s="15">
        <v>0.512</v>
      </c>
      <c r="F216" s="15">
        <f>2200*1.1</f>
        <v>2420</v>
      </c>
      <c r="G216" s="18">
        <f>E216*F216</f>
        <v>1239.04</v>
      </c>
      <c r="H216" s="15"/>
      <c r="I216" s="15"/>
    </row>
    <row r="217" ht="24.95" customHeight="1" spans="1:9">
      <c r="A217" s="19"/>
      <c r="B217" s="15" t="s">
        <v>45</v>
      </c>
      <c r="C217" s="15" t="s">
        <v>451</v>
      </c>
      <c r="D217" s="16" t="s">
        <v>474</v>
      </c>
      <c r="E217" s="15">
        <v>2.346</v>
      </c>
      <c r="F217" s="15">
        <f>2200*1.1</f>
        <v>2420</v>
      </c>
      <c r="G217" s="18">
        <f>E217*F217</f>
        <v>5677.32</v>
      </c>
      <c r="H217" s="15"/>
      <c r="I217" s="15" t="s">
        <v>475</v>
      </c>
    </row>
    <row r="218" ht="24.95" customHeight="1" spans="1:9">
      <c r="A218" s="19"/>
      <c r="B218" s="11" t="s">
        <v>66</v>
      </c>
      <c r="C218" s="11" t="s">
        <v>82</v>
      </c>
      <c r="D218" s="16"/>
      <c r="E218" s="11">
        <f>SUM(E213:E217)</f>
        <v>6.871</v>
      </c>
      <c r="F218" s="15"/>
      <c r="G218" s="13">
        <f>SUM(G213:G217)</f>
        <v>16627.82</v>
      </c>
      <c r="H218" s="15"/>
      <c r="I218" s="15"/>
    </row>
    <row r="219" ht="24.95" customHeight="1" spans="1:9">
      <c r="A219" s="19"/>
      <c r="B219" s="15" t="s">
        <v>83</v>
      </c>
      <c r="C219" s="15" t="s">
        <v>476</v>
      </c>
      <c r="D219" s="16" t="s">
        <v>477</v>
      </c>
      <c r="E219" s="15">
        <v>0.529</v>
      </c>
      <c r="F219" s="17">
        <f t="shared" ref="F219:F224" si="33">1300*1.1</f>
        <v>1430</v>
      </c>
      <c r="G219" s="23">
        <f t="shared" ref="G219:G228" si="34">E219*F219</f>
        <v>756.47</v>
      </c>
      <c r="H219" s="15"/>
      <c r="I219" s="15"/>
    </row>
    <row r="220" ht="24.95" customHeight="1" spans="1:9">
      <c r="A220" s="19"/>
      <c r="B220" s="15" t="s">
        <v>83</v>
      </c>
      <c r="C220" s="15" t="s">
        <v>478</v>
      </c>
      <c r="D220" s="16" t="s">
        <v>479</v>
      </c>
      <c r="E220" s="15">
        <v>1.768</v>
      </c>
      <c r="F220" s="17">
        <f t="shared" si="33"/>
        <v>1430</v>
      </c>
      <c r="G220" s="23">
        <f t="shared" si="34"/>
        <v>2528.24</v>
      </c>
      <c r="H220" s="15" t="s">
        <v>480</v>
      </c>
      <c r="I220" s="15" t="s">
        <v>480</v>
      </c>
    </row>
    <row r="221" ht="24.95" customHeight="1" spans="1:9">
      <c r="A221" s="19"/>
      <c r="B221" s="15" t="s">
        <v>83</v>
      </c>
      <c r="C221" s="15" t="s">
        <v>481</v>
      </c>
      <c r="D221" s="16" t="s">
        <v>482</v>
      </c>
      <c r="E221" s="15">
        <v>0.608</v>
      </c>
      <c r="F221" s="17">
        <f t="shared" si="33"/>
        <v>1430</v>
      </c>
      <c r="G221" s="23">
        <f t="shared" si="34"/>
        <v>869.44</v>
      </c>
      <c r="H221" s="15"/>
      <c r="I221" s="15"/>
    </row>
    <row r="222" s="1" customFormat="1" ht="24.95" customHeight="1" spans="1:9">
      <c r="A222" s="19"/>
      <c r="B222" s="15" t="s">
        <v>83</v>
      </c>
      <c r="C222" s="15" t="s">
        <v>483</v>
      </c>
      <c r="D222" s="16" t="s">
        <v>484</v>
      </c>
      <c r="E222" s="15">
        <v>2.02</v>
      </c>
      <c r="F222" s="17">
        <f t="shared" si="33"/>
        <v>1430</v>
      </c>
      <c r="G222" s="23">
        <f t="shared" si="34"/>
        <v>2888.6</v>
      </c>
      <c r="H222" s="15"/>
      <c r="I222" s="15" t="s">
        <v>215</v>
      </c>
    </row>
    <row r="223" ht="24.95" customHeight="1" spans="1:9">
      <c r="A223" s="19"/>
      <c r="B223" s="15" t="s">
        <v>83</v>
      </c>
      <c r="C223" s="15" t="s">
        <v>485</v>
      </c>
      <c r="D223" s="16" t="s">
        <v>486</v>
      </c>
      <c r="E223" s="15">
        <v>0.898</v>
      </c>
      <c r="F223" s="17">
        <f t="shared" si="33"/>
        <v>1430</v>
      </c>
      <c r="G223" s="23">
        <f t="shared" si="34"/>
        <v>1284.14</v>
      </c>
      <c r="H223" s="15"/>
      <c r="I223" s="33"/>
    </row>
    <row r="224" ht="24.95" customHeight="1" spans="1:9">
      <c r="A224" s="19"/>
      <c r="B224" s="15" t="s">
        <v>83</v>
      </c>
      <c r="C224" s="15" t="s">
        <v>487</v>
      </c>
      <c r="D224" s="16" t="s">
        <v>488</v>
      </c>
      <c r="E224" s="15">
        <v>0.814</v>
      </c>
      <c r="F224" s="17">
        <f t="shared" si="33"/>
        <v>1430</v>
      </c>
      <c r="G224" s="23">
        <f t="shared" si="34"/>
        <v>1164.02</v>
      </c>
      <c r="H224" s="15"/>
      <c r="I224" s="15"/>
    </row>
    <row r="225" s="3" customFormat="1" ht="24.95" customHeight="1" spans="1:9">
      <c r="A225" s="19"/>
      <c r="B225" s="24" t="s">
        <v>83</v>
      </c>
      <c r="C225" s="24" t="s">
        <v>489</v>
      </c>
      <c r="D225" s="25" t="s">
        <v>490</v>
      </c>
      <c r="E225" s="24">
        <v>0.705</v>
      </c>
      <c r="F225" s="26">
        <v>1430</v>
      </c>
      <c r="G225" s="27">
        <f t="shared" si="34"/>
        <v>1008.15</v>
      </c>
      <c r="H225" s="24"/>
      <c r="I225" s="24" t="s">
        <v>137</v>
      </c>
    </row>
    <row r="226" s="3" customFormat="1" ht="24.95" customHeight="1" spans="1:9">
      <c r="A226" s="19"/>
      <c r="B226" s="24" t="s">
        <v>83</v>
      </c>
      <c r="C226" s="24" t="s">
        <v>491</v>
      </c>
      <c r="D226" s="25" t="s">
        <v>492</v>
      </c>
      <c r="E226" s="24">
        <v>3.838</v>
      </c>
      <c r="F226" s="26">
        <v>1430</v>
      </c>
      <c r="G226" s="27">
        <f t="shared" si="34"/>
        <v>5488.34</v>
      </c>
      <c r="H226" s="24" t="s">
        <v>493</v>
      </c>
      <c r="I226" s="24" t="s">
        <v>137</v>
      </c>
    </row>
    <row r="227" s="3" customFormat="1" ht="24.95" customHeight="1" spans="1:9">
      <c r="A227" s="19"/>
      <c r="B227" s="24" t="s">
        <v>83</v>
      </c>
      <c r="C227" s="24" t="s">
        <v>494</v>
      </c>
      <c r="D227" s="25" t="s">
        <v>495</v>
      </c>
      <c r="E227" s="24">
        <v>1.2</v>
      </c>
      <c r="F227" s="26">
        <v>1430</v>
      </c>
      <c r="G227" s="27">
        <f t="shared" si="34"/>
        <v>1716</v>
      </c>
      <c r="H227" s="24" t="s">
        <v>493</v>
      </c>
      <c r="I227" s="24" t="s">
        <v>215</v>
      </c>
    </row>
    <row r="228" s="3" customFormat="1" ht="24.95" customHeight="1" spans="1:9">
      <c r="A228" s="19"/>
      <c r="B228" s="24" t="s">
        <v>83</v>
      </c>
      <c r="C228" s="24" t="s">
        <v>284</v>
      </c>
      <c r="D228" s="25" t="s">
        <v>496</v>
      </c>
      <c r="E228" s="24">
        <v>1.239</v>
      </c>
      <c r="F228" s="26">
        <v>1430</v>
      </c>
      <c r="G228" s="27">
        <f t="shared" si="34"/>
        <v>1771.77</v>
      </c>
      <c r="H228" s="24" t="s">
        <v>493</v>
      </c>
      <c r="I228" s="24" t="s">
        <v>137</v>
      </c>
    </row>
    <row r="229" ht="24.95" customHeight="1" spans="1:9">
      <c r="A229" s="19"/>
      <c r="B229" s="11" t="s">
        <v>66</v>
      </c>
      <c r="C229" s="11" t="s">
        <v>345</v>
      </c>
      <c r="D229" s="16"/>
      <c r="E229" s="11">
        <f>SUM(E219:E228)</f>
        <v>13.619</v>
      </c>
      <c r="F229" s="15"/>
      <c r="G229" s="13">
        <f>SUM(G219:G228)</f>
        <v>19475.17</v>
      </c>
      <c r="H229" s="15"/>
      <c r="I229" s="15"/>
    </row>
    <row r="230" s="2" customFormat="1" ht="24.95" customHeight="1" spans="1:9">
      <c r="A230" s="22"/>
      <c r="B230" s="29" t="s">
        <v>42</v>
      </c>
      <c r="C230" s="29" t="s">
        <v>497</v>
      </c>
      <c r="D230" s="47"/>
      <c r="E230" s="29">
        <f>E218+E229+E212</f>
        <v>23.49</v>
      </c>
      <c r="F230" s="33"/>
      <c r="G230" s="32">
        <f>G218+G229+G212</f>
        <v>56373.99</v>
      </c>
      <c r="H230" s="33">
        <v>9175</v>
      </c>
      <c r="I230" s="33"/>
    </row>
    <row r="231" ht="24.95" customHeight="1" spans="1:9">
      <c r="A231" s="14" t="s">
        <v>498</v>
      </c>
      <c r="B231" s="15" t="s">
        <v>45</v>
      </c>
      <c r="C231" s="15" t="s">
        <v>353</v>
      </c>
      <c r="D231" s="16" t="s">
        <v>499</v>
      </c>
      <c r="E231" s="15">
        <v>10.361</v>
      </c>
      <c r="F231" s="15">
        <f>2200*1.1</f>
        <v>2420</v>
      </c>
      <c r="G231" s="18">
        <f t="shared" ref="G231:G238" si="35">E231*F231</f>
        <v>25073.62</v>
      </c>
      <c r="H231" s="15"/>
      <c r="I231" s="15"/>
    </row>
    <row r="232" s="1" customFormat="1" ht="24.95" customHeight="1" spans="1:9">
      <c r="A232" s="19"/>
      <c r="B232" s="15" t="s">
        <v>45</v>
      </c>
      <c r="C232" s="15" t="s">
        <v>500</v>
      </c>
      <c r="D232" s="16" t="s">
        <v>501</v>
      </c>
      <c r="E232" s="15">
        <v>0.72</v>
      </c>
      <c r="F232" s="15">
        <f t="shared" ref="F232:F238" si="36">2200*1.1</f>
        <v>2420</v>
      </c>
      <c r="G232" s="18">
        <f t="shared" si="35"/>
        <v>1742.4</v>
      </c>
      <c r="H232" s="15"/>
      <c r="I232" s="15"/>
    </row>
    <row r="233" ht="24.95" customHeight="1" spans="1:9">
      <c r="A233" s="19"/>
      <c r="B233" s="15" t="s">
        <v>45</v>
      </c>
      <c r="C233" s="15" t="s">
        <v>502</v>
      </c>
      <c r="D233" s="16" t="s">
        <v>503</v>
      </c>
      <c r="E233" s="15">
        <v>3.045</v>
      </c>
      <c r="F233" s="15">
        <f t="shared" si="36"/>
        <v>2420</v>
      </c>
      <c r="G233" s="18">
        <f t="shared" si="35"/>
        <v>7368.9</v>
      </c>
      <c r="H233" s="15"/>
      <c r="I233" s="15"/>
    </row>
    <row r="234" ht="24.95" customHeight="1" spans="1:9">
      <c r="A234" s="19"/>
      <c r="B234" s="15" t="s">
        <v>45</v>
      </c>
      <c r="C234" s="15" t="s">
        <v>330</v>
      </c>
      <c r="D234" s="16" t="s">
        <v>504</v>
      </c>
      <c r="E234" s="15">
        <v>6.303</v>
      </c>
      <c r="F234" s="15">
        <f t="shared" si="36"/>
        <v>2420</v>
      </c>
      <c r="G234" s="18">
        <f t="shared" si="35"/>
        <v>15253.26</v>
      </c>
      <c r="H234" s="15" t="s">
        <v>505</v>
      </c>
      <c r="I234" s="15" t="s">
        <v>65</v>
      </c>
    </row>
    <row r="235" ht="24.95" customHeight="1" spans="1:9">
      <c r="A235" s="19"/>
      <c r="B235" s="15" t="s">
        <v>45</v>
      </c>
      <c r="C235" s="15" t="s">
        <v>506</v>
      </c>
      <c r="D235" s="16" t="s">
        <v>507</v>
      </c>
      <c r="E235" s="15">
        <v>12.652</v>
      </c>
      <c r="F235" s="15">
        <f t="shared" si="36"/>
        <v>2420</v>
      </c>
      <c r="G235" s="18">
        <f t="shared" si="35"/>
        <v>30617.84</v>
      </c>
      <c r="H235" s="15"/>
      <c r="I235" s="15"/>
    </row>
    <row r="236" ht="24.95" customHeight="1" spans="1:9">
      <c r="A236" s="19"/>
      <c r="B236" s="15" t="s">
        <v>45</v>
      </c>
      <c r="C236" s="15" t="s">
        <v>508</v>
      </c>
      <c r="D236" s="16" t="s">
        <v>509</v>
      </c>
      <c r="E236" s="15">
        <v>1.478</v>
      </c>
      <c r="F236" s="15">
        <f t="shared" si="36"/>
        <v>2420</v>
      </c>
      <c r="G236" s="18">
        <f t="shared" si="35"/>
        <v>3576.76</v>
      </c>
      <c r="H236" s="15"/>
      <c r="I236" s="15"/>
    </row>
    <row r="237" ht="24.95" customHeight="1" spans="1:9">
      <c r="A237" s="19"/>
      <c r="B237" s="15" t="s">
        <v>45</v>
      </c>
      <c r="C237" s="15" t="s">
        <v>510</v>
      </c>
      <c r="D237" s="16" t="s">
        <v>511</v>
      </c>
      <c r="E237" s="15">
        <v>1.578</v>
      </c>
      <c r="F237" s="15">
        <f t="shared" si="36"/>
        <v>2420</v>
      </c>
      <c r="G237" s="18">
        <f t="shared" si="35"/>
        <v>3818.76</v>
      </c>
      <c r="H237" s="15"/>
      <c r="I237" s="15"/>
    </row>
    <row r="238" ht="24.95" customHeight="1" spans="1:9">
      <c r="A238" s="19"/>
      <c r="B238" s="15" t="s">
        <v>45</v>
      </c>
      <c r="C238" s="15" t="s">
        <v>512</v>
      </c>
      <c r="D238" s="16" t="s">
        <v>513</v>
      </c>
      <c r="E238" s="15">
        <v>2.436</v>
      </c>
      <c r="F238" s="15">
        <f t="shared" si="36"/>
        <v>2420</v>
      </c>
      <c r="G238" s="18">
        <f t="shared" si="35"/>
        <v>5895.12</v>
      </c>
      <c r="H238" s="15" t="s">
        <v>423</v>
      </c>
      <c r="I238" s="15"/>
    </row>
    <row r="239" ht="24.95" customHeight="1" spans="1:9">
      <c r="A239" s="19"/>
      <c r="B239" s="11" t="s">
        <v>66</v>
      </c>
      <c r="C239" s="11" t="s">
        <v>195</v>
      </c>
      <c r="D239" s="12"/>
      <c r="E239" s="11">
        <f>SUM(E231:E238)</f>
        <v>38.573</v>
      </c>
      <c r="F239" s="15"/>
      <c r="G239" s="13">
        <f>SUM(G231:G238)</f>
        <v>93346.66</v>
      </c>
      <c r="H239" s="15"/>
      <c r="I239" s="15"/>
    </row>
    <row r="240" ht="24.95" customHeight="1" spans="1:9">
      <c r="A240" s="19"/>
      <c r="B240" s="15" t="s">
        <v>83</v>
      </c>
      <c r="C240" s="15" t="s">
        <v>514</v>
      </c>
      <c r="D240" s="16" t="s">
        <v>515</v>
      </c>
      <c r="E240" s="15">
        <v>1.796</v>
      </c>
      <c r="F240" s="17">
        <f t="shared" ref="F240:F246" si="37">1300*1.1</f>
        <v>1430</v>
      </c>
      <c r="G240" s="23">
        <f t="shared" ref="G240:G247" si="38">E240*F240</f>
        <v>2568.28</v>
      </c>
      <c r="H240" s="15"/>
      <c r="I240" s="15"/>
    </row>
    <row r="241" ht="24.95" customHeight="1" spans="1:9">
      <c r="A241" s="19"/>
      <c r="B241" s="15" t="s">
        <v>83</v>
      </c>
      <c r="C241" s="15" t="s">
        <v>516</v>
      </c>
      <c r="D241" s="16" t="s">
        <v>517</v>
      </c>
      <c r="E241" s="15">
        <v>0.839</v>
      </c>
      <c r="F241" s="17">
        <f t="shared" si="37"/>
        <v>1430</v>
      </c>
      <c r="G241" s="23">
        <f t="shared" si="38"/>
        <v>1199.77</v>
      </c>
      <c r="H241" s="15"/>
      <c r="I241" s="15"/>
    </row>
    <row r="242" ht="24.95" customHeight="1" spans="1:9">
      <c r="A242" s="19"/>
      <c r="B242" s="15" t="s">
        <v>83</v>
      </c>
      <c r="C242" s="15" t="s">
        <v>518</v>
      </c>
      <c r="D242" s="16" t="s">
        <v>519</v>
      </c>
      <c r="E242" s="15">
        <v>1.181</v>
      </c>
      <c r="F242" s="17">
        <f t="shared" si="37"/>
        <v>1430</v>
      </c>
      <c r="G242" s="23">
        <f t="shared" si="38"/>
        <v>1688.83</v>
      </c>
      <c r="H242" s="15"/>
      <c r="I242" s="15"/>
    </row>
    <row r="243" ht="24.95" customHeight="1" spans="1:9">
      <c r="A243" s="19"/>
      <c r="B243" s="15" t="s">
        <v>83</v>
      </c>
      <c r="C243" s="15" t="s">
        <v>520</v>
      </c>
      <c r="D243" s="16" t="s">
        <v>521</v>
      </c>
      <c r="E243" s="15">
        <v>0.887</v>
      </c>
      <c r="F243" s="17">
        <f t="shared" si="37"/>
        <v>1430</v>
      </c>
      <c r="G243" s="23">
        <f t="shared" si="38"/>
        <v>1268.41</v>
      </c>
      <c r="H243" s="15"/>
      <c r="I243" s="15"/>
    </row>
    <row r="244" s="3" customFormat="1" ht="24.95" customHeight="1" spans="1:9">
      <c r="A244" s="38"/>
      <c r="B244" s="24" t="s">
        <v>83</v>
      </c>
      <c r="C244" s="24" t="s">
        <v>522</v>
      </c>
      <c r="D244" s="25" t="s">
        <v>523</v>
      </c>
      <c r="E244" s="24">
        <v>1.62</v>
      </c>
      <c r="F244" s="26">
        <f t="shared" si="37"/>
        <v>1430</v>
      </c>
      <c r="G244" s="27">
        <f t="shared" si="38"/>
        <v>2316.6</v>
      </c>
      <c r="H244" s="24"/>
      <c r="I244" s="24" t="s">
        <v>137</v>
      </c>
    </row>
    <row r="245" s="3" customFormat="1" ht="24.95" customHeight="1" spans="1:9">
      <c r="A245" s="38"/>
      <c r="B245" s="24" t="s">
        <v>83</v>
      </c>
      <c r="C245" s="24" t="s">
        <v>524</v>
      </c>
      <c r="D245" s="25" t="s">
        <v>525</v>
      </c>
      <c r="E245" s="24">
        <v>5.404</v>
      </c>
      <c r="F245" s="26">
        <f t="shared" si="37"/>
        <v>1430</v>
      </c>
      <c r="G245" s="27">
        <f t="shared" si="38"/>
        <v>7727.72</v>
      </c>
      <c r="H245" s="24"/>
      <c r="I245" s="24" t="s">
        <v>215</v>
      </c>
    </row>
    <row r="246" s="3" customFormat="1" ht="24.95" customHeight="1" spans="1:9">
      <c r="A246" s="38"/>
      <c r="B246" s="24" t="s">
        <v>83</v>
      </c>
      <c r="C246" s="24" t="s">
        <v>526</v>
      </c>
      <c r="D246" s="25" t="s">
        <v>527</v>
      </c>
      <c r="E246" s="24">
        <v>0.949</v>
      </c>
      <c r="F246" s="26">
        <f t="shared" si="37"/>
        <v>1430</v>
      </c>
      <c r="G246" s="27">
        <f t="shared" si="38"/>
        <v>1357.07</v>
      </c>
      <c r="H246" s="24"/>
      <c r="I246" s="24" t="s">
        <v>137</v>
      </c>
    </row>
    <row r="247" ht="24.95" customHeight="1" spans="1:9">
      <c r="A247" s="19"/>
      <c r="B247" s="36" t="s">
        <v>83</v>
      </c>
      <c r="C247" s="36" t="s">
        <v>528</v>
      </c>
      <c r="D247" s="35" t="s">
        <v>529</v>
      </c>
      <c r="E247" s="36">
        <v>2.3</v>
      </c>
      <c r="F247" s="71">
        <v>1430</v>
      </c>
      <c r="G247" s="72">
        <f t="shared" si="38"/>
        <v>3289</v>
      </c>
      <c r="H247" s="36"/>
      <c r="I247" s="36" t="s">
        <v>423</v>
      </c>
    </row>
    <row r="248" ht="24.95" customHeight="1" spans="1:9">
      <c r="A248" s="19"/>
      <c r="B248" s="11" t="s">
        <v>66</v>
      </c>
      <c r="C248" s="11" t="s">
        <v>195</v>
      </c>
      <c r="D248" s="12"/>
      <c r="E248" s="11">
        <f>SUM(E240:E247)</f>
        <v>14.976</v>
      </c>
      <c r="F248" s="15"/>
      <c r="G248" s="13">
        <f>SUM(G240:G247)</f>
        <v>21415.68</v>
      </c>
      <c r="H248" s="15"/>
      <c r="I248" s="15"/>
    </row>
    <row r="249" s="2" customFormat="1" ht="24.95" customHeight="1" spans="1:9">
      <c r="A249" s="28"/>
      <c r="B249" s="29" t="s">
        <v>42</v>
      </c>
      <c r="C249" s="29" t="s">
        <v>497</v>
      </c>
      <c r="D249" s="47"/>
      <c r="E249" s="29">
        <f>E239+E248</f>
        <v>53.549</v>
      </c>
      <c r="F249" s="33"/>
      <c r="G249" s="32">
        <f>G239+G248</f>
        <v>114762.34</v>
      </c>
      <c r="H249" s="33">
        <v>23315</v>
      </c>
      <c r="I249" s="33"/>
    </row>
    <row r="250" ht="24.95" customHeight="1" spans="1:9">
      <c r="A250" s="15" t="s">
        <v>530</v>
      </c>
      <c r="B250" s="15" t="s">
        <v>45</v>
      </c>
      <c r="C250" s="15" t="s">
        <v>531</v>
      </c>
      <c r="D250" s="16" t="s">
        <v>532</v>
      </c>
      <c r="E250" s="15">
        <v>6.408</v>
      </c>
      <c r="F250" s="15">
        <f>2200*1.1</f>
        <v>2420</v>
      </c>
      <c r="G250" s="18">
        <f t="shared" ref="G250:G254" si="39">E250*F250</f>
        <v>15507.36</v>
      </c>
      <c r="H250" s="15"/>
      <c r="I250" s="15"/>
    </row>
    <row r="251" ht="24.95" customHeight="1" spans="1:9">
      <c r="A251" s="15"/>
      <c r="B251" s="15" t="s">
        <v>45</v>
      </c>
      <c r="C251" s="15" t="s">
        <v>533</v>
      </c>
      <c r="D251" s="16" t="s">
        <v>534</v>
      </c>
      <c r="E251" s="15">
        <v>3.007</v>
      </c>
      <c r="F251" s="15">
        <f>2200*1.1</f>
        <v>2420</v>
      </c>
      <c r="G251" s="18">
        <f t="shared" si="39"/>
        <v>7276.94</v>
      </c>
      <c r="H251" s="15"/>
      <c r="I251" s="15"/>
    </row>
    <row r="252" ht="24.95" customHeight="1" spans="1:9">
      <c r="A252" s="15"/>
      <c r="B252" s="15" t="s">
        <v>45</v>
      </c>
      <c r="C252" s="15" t="s">
        <v>535</v>
      </c>
      <c r="D252" s="16" t="s">
        <v>536</v>
      </c>
      <c r="E252" s="15">
        <v>0.751</v>
      </c>
      <c r="F252" s="15">
        <f>2200*1.1</f>
        <v>2420</v>
      </c>
      <c r="G252" s="18">
        <f t="shared" si="39"/>
        <v>1817.42</v>
      </c>
      <c r="H252" s="15"/>
      <c r="I252" s="15"/>
    </row>
    <row r="253" ht="24.95" customHeight="1" spans="1:9">
      <c r="A253" s="15"/>
      <c r="B253" s="15" t="s">
        <v>45</v>
      </c>
      <c r="C253" s="15" t="s">
        <v>537</v>
      </c>
      <c r="D253" s="16" t="s">
        <v>538</v>
      </c>
      <c r="E253" s="15">
        <v>3.662</v>
      </c>
      <c r="F253" s="15">
        <f>2200*1.1</f>
        <v>2420</v>
      </c>
      <c r="G253" s="18">
        <f t="shared" si="39"/>
        <v>8862.04</v>
      </c>
      <c r="H253" s="15">
        <v>3.66</v>
      </c>
      <c r="I253" s="15"/>
    </row>
    <row r="254" ht="24.95" customHeight="1" spans="1:9">
      <c r="A254" s="15"/>
      <c r="B254" s="15" t="s">
        <v>45</v>
      </c>
      <c r="C254" s="15" t="s">
        <v>539</v>
      </c>
      <c r="D254" s="16" t="s">
        <v>540</v>
      </c>
      <c r="E254" s="15">
        <v>0.839</v>
      </c>
      <c r="F254" s="15">
        <f>2200*1.1</f>
        <v>2420</v>
      </c>
      <c r="G254" s="18">
        <f t="shared" si="39"/>
        <v>2030.38</v>
      </c>
      <c r="H254" s="15"/>
      <c r="I254" s="15"/>
    </row>
    <row r="255" ht="24.95" customHeight="1" spans="1:9">
      <c r="A255" s="15"/>
      <c r="B255" s="11" t="s">
        <v>66</v>
      </c>
      <c r="C255" s="11" t="s">
        <v>82</v>
      </c>
      <c r="D255" s="12"/>
      <c r="E255" s="11">
        <f>SUM(E250:E254)</f>
        <v>14.667</v>
      </c>
      <c r="F255" s="15"/>
      <c r="G255" s="13">
        <f>SUM(G250:G254)</f>
        <v>35494.14</v>
      </c>
      <c r="H255" s="15"/>
      <c r="I255" s="15"/>
    </row>
    <row r="256" s="3" customFormat="1" ht="24.95" customHeight="1" spans="1:9">
      <c r="A256" s="24"/>
      <c r="B256" s="24" t="s">
        <v>83</v>
      </c>
      <c r="C256" s="24" t="s">
        <v>541</v>
      </c>
      <c r="D256" s="25" t="s">
        <v>542</v>
      </c>
      <c r="E256" s="24">
        <v>2.4</v>
      </c>
      <c r="F256" s="26">
        <f>1300*1.1</f>
        <v>1430</v>
      </c>
      <c r="G256" s="27">
        <f t="shared" ref="G256:G260" si="40">E256*F256</f>
        <v>3432</v>
      </c>
      <c r="H256" s="24"/>
      <c r="I256" s="24" t="s">
        <v>137</v>
      </c>
    </row>
    <row r="257" ht="24.95" customHeight="1" spans="1:9">
      <c r="A257" s="15"/>
      <c r="B257" s="15" t="s">
        <v>83</v>
      </c>
      <c r="C257" s="15" t="s">
        <v>406</v>
      </c>
      <c r="D257" s="16" t="s">
        <v>543</v>
      </c>
      <c r="E257" s="15">
        <v>3.37</v>
      </c>
      <c r="F257" s="17">
        <f>1300*1.1</f>
        <v>1430</v>
      </c>
      <c r="G257" s="23">
        <f t="shared" si="40"/>
        <v>4819.1</v>
      </c>
      <c r="H257" s="15"/>
      <c r="I257" s="15"/>
    </row>
    <row r="258" ht="24.95" customHeight="1" spans="1:9">
      <c r="A258" s="15"/>
      <c r="B258" s="15" t="s">
        <v>83</v>
      </c>
      <c r="C258" s="15" t="s">
        <v>544</v>
      </c>
      <c r="D258" s="16" t="s">
        <v>545</v>
      </c>
      <c r="E258" s="15">
        <v>0.54</v>
      </c>
      <c r="F258" s="17">
        <f>1300*1.1</f>
        <v>1430</v>
      </c>
      <c r="G258" s="23">
        <f t="shared" si="40"/>
        <v>772.2</v>
      </c>
      <c r="H258" s="15"/>
      <c r="I258" s="15"/>
    </row>
    <row r="259" s="1" customFormat="1" ht="24.95" customHeight="1" spans="1:9">
      <c r="A259" s="15"/>
      <c r="B259" s="15" t="s">
        <v>83</v>
      </c>
      <c r="C259" s="15" t="s">
        <v>546</v>
      </c>
      <c r="D259" s="16" t="s">
        <v>547</v>
      </c>
      <c r="E259" s="15">
        <v>0.518</v>
      </c>
      <c r="F259" s="17">
        <f>1300*1.1</f>
        <v>1430</v>
      </c>
      <c r="G259" s="23">
        <f t="shared" si="40"/>
        <v>740.74</v>
      </c>
      <c r="H259" s="15"/>
      <c r="I259" s="24" t="s">
        <v>548</v>
      </c>
    </row>
    <row r="260" ht="24.95" customHeight="1" spans="1:9">
      <c r="A260" s="15"/>
      <c r="B260" s="36" t="s">
        <v>83</v>
      </c>
      <c r="C260" s="36" t="s">
        <v>549</v>
      </c>
      <c r="D260" s="35" t="s">
        <v>550</v>
      </c>
      <c r="E260" s="36">
        <v>2.8</v>
      </c>
      <c r="F260" s="71">
        <f>1300*1.1</f>
        <v>1430</v>
      </c>
      <c r="G260" s="72">
        <f t="shared" si="40"/>
        <v>4004</v>
      </c>
      <c r="H260" s="36"/>
      <c r="I260" s="48" t="s">
        <v>551</v>
      </c>
    </row>
    <row r="261" s="1" customFormat="1" ht="24.95" customHeight="1" spans="1:9">
      <c r="A261" s="15"/>
      <c r="B261" s="11" t="s">
        <v>66</v>
      </c>
      <c r="C261" s="11" t="s">
        <v>82</v>
      </c>
      <c r="D261" s="16"/>
      <c r="E261" s="11">
        <f>SUM(E256:E260)</f>
        <v>9.628</v>
      </c>
      <c r="F261" s="15"/>
      <c r="G261" s="13">
        <f>SUM(G256:G260)</f>
        <v>13768.04</v>
      </c>
      <c r="H261" s="15"/>
      <c r="I261" s="15"/>
    </row>
    <row r="262" s="2" customFormat="1" ht="24.95" customHeight="1" spans="1:9">
      <c r="A262" s="33"/>
      <c r="B262" s="29" t="s">
        <v>42</v>
      </c>
      <c r="C262" s="29" t="s">
        <v>345</v>
      </c>
      <c r="D262" s="47"/>
      <c r="E262" s="29">
        <f>E255+E261</f>
        <v>24.295</v>
      </c>
      <c r="F262" s="33"/>
      <c r="G262" s="32">
        <f>G255+G261</f>
        <v>49262.18</v>
      </c>
      <c r="H262" s="33">
        <v>10215</v>
      </c>
      <c r="I262" s="33"/>
    </row>
    <row r="263" s="1" customFormat="1" ht="27" customHeight="1" spans="1:9">
      <c r="A263" s="11" t="s">
        <v>552</v>
      </c>
      <c r="B263" s="11"/>
      <c r="C263" s="13">
        <f>10+16+16+6+17+29+10+29+14+8+16+21+14</f>
        <v>206</v>
      </c>
      <c r="D263" s="12"/>
      <c r="E263" s="73">
        <f>E23+E69+E50+E82+E102+E135+E149+E181+E201+E210+E230+E249+E262</f>
        <v>585.661</v>
      </c>
      <c r="F263" s="15"/>
      <c r="G263" s="13">
        <f>G23+G69+G50+G82+G102+G135+G149+G181+G201+G210+G230+G249+G262</f>
        <v>1267617.89</v>
      </c>
      <c r="H263" s="15">
        <v>270172</v>
      </c>
      <c r="I263" s="15">
        <f>8+18+16+6+17+29+10+29+15+7+19+20+16</f>
        <v>210</v>
      </c>
    </row>
    <row r="264" ht="24.95" customHeight="1" spans="1:9">
      <c r="A264" s="74" t="s">
        <v>553</v>
      </c>
      <c r="B264" s="74"/>
      <c r="C264" s="74"/>
      <c r="D264" s="74"/>
      <c r="E264" s="74"/>
      <c r="F264" s="74"/>
      <c r="G264" s="74"/>
      <c r="H264" s="74"/>
      <c r="I264" s="74"/>
    </row>
    <row r="265" ht="24.95" customHeight="1" spans="1:9">
      <c r="A265" s="74" t="s">
        <v>554</v>
      </c>
      <c r="B265" s="74"/>
      <c r="C265" s="74"/>
      <c r="D265" s="74"/>
      <c r="E265" s="74"/>
      <c r="F265" s="74"/>
      <c r="G265" s="74"/>
      <c r="H265" s="74"/>
      <c r="I265" s="74"/>
    </row>
    <row r="266" ht="24.95" customHeight="1" spans="1:9">
      <c r="A266" s="74"/>
      <c r="B266" s="75" t="s">
        <v>555</v>
      </c>
      <c r="C266" s="75" t="s">
        <v>556</v>
      </c>
      <c r="D266" s="75" t="s">
        <v>557</v>
      </c>
      <c r="E266" s="75" t="s">
        <v>558</v>
      </c>
      <c r="F266" s="74"/>
      <c r="G266" s="74"/>
      <c r="H266" s="74"/>
      <c r="I266" s="74"/>
    </row>
    <row r="267" ht="12" customHeight="1" spans="1:9">
      <c r="A267" s="74"/>
      <c r="B267" s="75"/>
      <c r="C267" s="75" t="s">
        <v>198</v>
      </c>
      <c r="D267" s="76">
        <f>E212</f>
        <v>3</v>
      </c>
      <c r="E267" s="76">
        <v>1</v>
      </c>
      <c r="F267" s="74"/>
      <c r="G267" s="74"/>
      <c r="H267" s="74"/>
      <c r="I267" s="74"/>
    </row>
    <row r="268" spans="3:7">
      <c r="C268" s="77" t="s">
        <v>56</v>
      </c>
      <c r="D268" s="7">
        <f>E9+E72+E84+E137</f>
        <v>49.527</v>
      </c>
      <c r="E268" s="6">
        <v>8</v>
      </c>
      <c r="F268" s="1"/>
      <c r="G268" s="1"/>
    </row>
    <row r="269" spans="3:5">
      <c r="C269" s="6" t="s">
        <v>45</v>
      </c>
      <c r="D269" s="7">
        <f>E255+E239+E218+E205+E190+E160+E142+E113+E91+E76+E59+E34+E16+县道!G17</f>
        <v>349.734</v>
      </c>
      <c r="E269" s="6">
        <v>79</v>
      </c>
    </row>
    <row r="270" spans="3:5">
      <c r="C270" s="6" t="s">
        <v>83</v>
      </c>
      <c r="D270" s="7">
        <f>E261+E248++E229+E209+E200+E180+E148+E134+E101+E81+E68+E49+E22</f>
        <v>200.856</v>
      </c>
      <c r="E270" s="1">
        <f>5+8+10+3+9+20+5+20+9+3+8+14+5</f>
        <v>119</v>
      </c>
    </row>
    <row r="271" spans="3:5">
      <c r="C271" s="6" t="s">
        <v>66</v>
      </c>
      <c r="D271" s="78">
        <f>SUM(D268:D270)</f>
        <v>600.117</v>
      </c>
      <c r="E271" s="78">
        <f>SUM(E267:E270)</f>
        <v>207</v>
      </c>
    </row>
  </sheetData>
  <mergeCells count="47">
    <mergeCell ref="A264:I264"/>
    <mergeCell ref="A265:I265"/>
    <mergeCell ref="F268:I268"/>
    <mergeCell ref="A3:A4"/>
    <mergeCell ref="A5:A23"/>
    <mergeCell ref="A24:A50"/>
    <mergeCell ref="A51:A69"/>
    <mergeCell ref="A70:A82"/>
    <mergeCell ref="A83:A102"/>
    <mergeCell ref="A103:A135"/>
    <mergeCell ref="A136:A149"/>
    <mergeCell ref="A150:A181"/>
    <mergeCell ref="A182:A201"/>
    <mergeCell ref="A202:A210"/>
    <mergeCell ref="A211:A230"/>
    <mergeCell ref="A231:A249"/>
    <mergeCell ref="A250:A262"/>
    <mergeCell ref="B3:B4"/>
    <mergeCell ref="B11:B12"/>
    <mergeCell ref="B24:B25"/>
    <mergeCell ref="B28:B29"/>
    <mergeCell ref="B31:B32"/>
    <mergeCell ref="B35:B48"/>
    <mergeCell ref="B52:B53"/>
    <mergeCell ref="B77:B78"/>
    <mergeCell ref="B86:B87"/>
    <mergeCell ref="B88:B89"/>
    <mergeCell ref="B107:B108"/>
    <mergeCell ref="B155:B156"/>
    <mergeCell ref="C3:C4"/>
    <mergeCell ref="C11:C12"/>
    <mergeCell ref="C24:C25"/>
    <mergeCell ref="C28:C29"/>
    <mergeCell ref="C31:C32"/>
    <mergeCell ref="C52:C53"/>
    <mergeCell ref="C77:C78"/>
    <mergeCell ref="C86:C87"/>
    <mergeCell ref="C88:C89"/>
    <mergeCell ref="C107:C108"/>
    <mergeCell ref="C155:C156"/>
    <mergeCell ref="D3:D4"/>
    <mergeCell ref="E3:E4"/>
    <mergeCell ref="F3:F4"/>
    <mergeCell ref="G3:G4"/>
    <mergeCell ref="H3:H4"/>
    <mergeCell ref="I3:I4"/>
    <mergeCell ref="A1:I2"/>
  </mergeCells>
  <pageMargins left="1.0625" right="0.349305555555556" top="0.590277777777778" bottom="0.590277777777778" header="0.507638888888889" footer="0.507638888888889"/>
  <pageSetup paperSize="9" scale="83" orientation="portrait" horizontalDpi="600"/>
  <headerFooter alignWithMargins="0"/>
  <rowBreaks count="12" manualBreakCount="12">
    <brk id="23" max="16383" man="1"/>
    <brk id="50" max="16383" man="1"/>
    <brk id="69" max="16383" man="1"/>
    <brk id="82" max="16383" man="1"/>
    <brk id="102" max="16383" man="1"/>
    <brk id="135" max="16383" man="1"/>
    <brk id="149" max="16383" man="1"/>
    <brk id="181" max="16383" man="1"/>
    <brk id="201" max="16383" man="1"/>
    <brk id="210" max="16383" man="1"/>
    <brk id="230" max="16383" man="1"/>
    <brk id="2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县道</vt:lpstr>
      <vt:lpstr>各乡镇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2016-12-16T08:24:00Z</cp:lastPrinted>
  <dcterms:modified xsi:type="dcterms:W3CDTF">2019-03-18T00:36:38Z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