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<sst xmlns="http://schemas.openxmlformats.org/spreadsheetml/2006/main" count="71" uniqueCount="48">
  <si>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残疾人两项补贴发放进度表（截止2026年6月）</t>
  </si>
  <si>
    <t>填报单位：（盖章）</t>
  </si>
  <si>
    <t>县（市、区）</t>
  </si>
  <si>
    <t>困难残疾人生活补贴发放情况</t>
  </si>
  <si>
    <t>重度残疾人护理补贴发放情况</t>
  </si>
  <si>
    <t>总人数</t>
  </si>
  <si>
    <t>低保家庭中的残疾人</t>
  </si>
  <si>
    <t>低保标准100%-130%的重度残疾人</t>
  </si>
  <si>
    <t>60周岁以上无固定收入的重度残疾人</t>
  </si>
  <si>
    <t>月发放金额</t>
  </si>
  <si>
    <t>年累计发放总额</t>
  </si>
  <si>
    <t>重度残疾人护理补贴人数</t>
  </si>
  <si>
    <t>一级</t>
  </si>
  <si>
    <t>二级</t>
  </si>
  <si>
    <t>小计</t>
  </si>
  <si>
    <t>合计</t>
  </si>
  <si>
    <t>生活困难的</t>
  </si>
  <si>
    <t>非生活    困难的</t>
  </si>
  <si>
    <t>非生活  困难的</t>
  </si>
  <si>
    <t>人</t>
  </si>
  <si>
    <t>万元</t>
  </si>
  <si>
    <t>龙津镇(城市)</t>
  </si>
  <si>
    <t>龙津镇(农村)</t>
  </si>
  <si>
    <t>龙津镇</t>
  </si>
  <si>
    <t>林畲乡（城市）</t>
  </si>
  <si>
    <t>林畲乡（农村）</t>
  </si>
  <si>
    <t>林畲镇</t>
  </si>
  <si>
    <t>嵩溪镇（城市）</t>
  </si>
  <si>
    <t>嵩溪镇（农村）</t>
  </si>
  <si>
    <t>嵩溪镇</t>
  </si>
  <si>
    <t>温郊乡</t>
  </si>
  <si>
    <t>嵩口镇（城市）</t>
  </si>
  <si>
    <t>嵩口镇（农村）</t>
  </si>
  <si>
    <t>嵩口镇</t>
  </si>
  <si>
    <t>余朋乡</t>
  </si>
  <si>
    <t>田源乡</t>
  </si>
  <si>
    <t>长校镇(城市)</t>
  </si>
  <si>
    <t>长校镇（农村）</t>
  </si>
  <si>
    <t>长校镇</t>
  </si>
  <si>
    <t>李家乡</t>
  </si>
  <si>
    <t>灵地镇（城市灵地片）</t>
  </si>
  <si>
    <t>灵地镇（农村灵地片）</t>
  </si>
  <si>
    <t>灵地镇（灵地片）</t>
  </si>
  <si>
    <t>灵地镇（邓家片）</t>
  </si>
  <si>
    <t>赖坊镇</t>
  </si>
  <si>
    <t>沙芜乡</t>
  </si>
  <si>
    <t>里田乡</t>
  </si>
  <si>
    <t>清流县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</si>
</sst>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24">
      <alignment vertical="center"/>
    </xf>
    <xf numFmtId="0" fontId="13" fillId="0" borderId="24">
      <alignment vertical="center"/>
    </xf>
    <xf numFmtId="0" fontId="14" fillId="0" borderId="25">
      <alignment vertical="center"/>
    </xf>
    <xf numFmtId="0" fontId="14" fillId="0" borderId="0">
      <alignment vertical="center"/>
    </xf>
    <xf numFmtId="0" fontId="15" fillId="3" borderId="26">
      <alignment vertical="center"/>
    </xf>
    <xf numFmtId="0" fontId="16" fillId="4" borderId="27">
      <alignment vertical="center"/>
    </xf>
    <xf numFmtId="0" fontId="17" fillId="4" borderId="26">
      <alignment vertical="center"/>
    </xf>
    <xf numFmtId="0" fontId="18" fillId="5" borderId="28">
      <alignment vertical="center"/>
    </xf>
    <xf numFmtId="0" fontId="19" fillId="0" borderId="29">
      <alignment vertical="center"/>
    </xf>
    <xf numFmtId="0" fontId="20" fillId="0" borderId="3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48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176" fontId="1" fillId="0" borderId="19" xfId="0" applyNumberFormat="1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7" fontId="4" fillId="0" borderId="14" xfId="0" applyNumberFormat="1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7" fontId="6" fillId="0" borderId="15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 applyProtection="1">
      <alignment horizontal="center" vertical="center"/>
    </xf>
    <xf numFmtId="177" fontId="4" fillId="0" borderId="15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 applyProtection="1">
      <alignment horizontal="center" vertical="center"/>
    </xf>
    <xf numFmtId="176" fontId="5" fillId="0" borderId="20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7" fontId="4" fillId="0" borderId="2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&#65288;2025.1.23&#65289;&#20004;&#34917;&#20132;&#25509;/&#20004;&#34917;&#27599;&#26376;&#21457;&#25918;/2026/6&#26376;/2026&#24180;6&#26376;&#28165;&#27969;&#21439;&#27531;&#30142;&#20154;&#20004;&#39033;&#34917;&#36148;&#21457;&#25918;&#36827;&#24230;&#34920;(&#26126;&#32454;&#12289;&#31614;&#23383;&#30422;&#31456;&#23384;&#26723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 月   "/>
      <sheetName val="11 月   "/>
      <sheetName val="12 月  "/>
      <sheetName val="1月 "/>
      <sheetName val="2月  "/>
      <sheetName val="3月  "/>
      <sheetName val="4月  "/>
      <sheetName val="5月   "/>
      <sheetName val="6月  "/>
      <sheetName val="7月 "/>
      <sheetName val="8月  "/>
      <sheetName val="9月"/>
      <sheetName val="10月"/>
      <sheetName val="11月"/>
      <sheetName val="12月"/>
      <sheetName val="2025.1"/>
      <sheetName val="2025.02"/>
      <sheetName val="2025.03"/>
      <sheetName val="2025.04"/>
      <sheetName val="2025.05"/>
      <sheetName val="2025.06"/>
      <sheetName val="2025.07"/>
      <sheetName val="Sheet2"/>
      <sheetName val="2025.08"/>
      <sheetName val="2025.09"/>
      <sheetName val="2025.10"/>
      <sheetName val="2025.11"/>
      <sheetName val="2025.12"/>
      <sheetName val="2026.01"/>
      <sheetName val="2026.02"/>
      <sheetName val="2026.03"/>
      <sheetName val="2026.04"/>
      <sheetName val="2026.05"/>
      <sheetName val="2026.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8">
          <cell r="G8">
            <v>7.5867</v>
          </cell>
        </row>
        <row r="8">
          <cell r="Q8">
            <v>6.1885</v>
          </cell>
          <cell r="R8">
            <v>9.7716</v>
          </cell>
        </row>
        <row r="9">
          <cell r="G9">
            <v>18.1137</v>
          </cell>
        </row>
        <row r="9">
          <cell r="Q9">
            <v>8.4375</v>
          </cell>
          <cell r="R9">
            <v>12.3191</v>
          </cell>
        </row>
        <row r="11">
          <cell r="G11">
            <v>0.1815</v>
          </cell>
        </row>
        <row r="11">
          <cell r="Q11">
            <v>0.2025</v>
          </cell>
          <cell r="R11">
            <v>0.188</v>
          </cell>
        </row>
        <row r="12">
          <cell r="G12">
            <v>8.4095</v>
          </cell>
        </row>
        <row r="12">
          <cell r="Q12">
            <v>3.222</v>
          </cell>
          <cell r="R12">
            <v>5.5181</v>
          </cell>
        </row>
        <row r="14">
          <cell r="G14">
            <v>1.0285</v>
          </cell>
        </row>
        <row r="14">
          <cell r="Q14">
            <v>0.825</v>
          </cell>
          <cell r="R14">
            <v>0.721</v>
          </cell>
        </row>
        <row r="15">
          <cell r="G15">
            <v>14.2417</v>
          </cell>
        </row>
        <row r="15">
          <cell r="Q15">
            <v>6.5825</v>
          </cell>
          <cell r="R15">
            <v>10.5853</v>
          </cell>
        </row>
        <row r="17">
          <cell r="G17">
            <v>4.1624</v>
          </cell>
        </row>
        <row r="17">
          <cell r="Q17">
            <v>1.515</v>
          </cell>
          <cell r="R17">
            <v>3.1786</v>
          </cell>
        </row>
        <row r="18">
          <cell r="G18">
            <v>0.7139</v>
          </cell>
        </row>
        <row r="18">
          <cell r="Q18">
            <v>0.7375</v>
          </cell>
          <cell r="R18">
            <v>0.5964</v>
          </cell>
        </row>
        <row r="19">
          <cell r="G19">
            <v>22.4697</v>
          </cell>
        </row>
        <row r="19">
          <cell r="Q19">
            <v>9.9935</v>
          </cell>
          <cell r="R19">
            <v>15.2152</v>
          </cell>
        </row>
        <row r="21">
          <cell r="G21">
            <v>9.68</v>
          </cell>
        </row>
        <row r="21">
          <cell r="Q21">
            <v>3.64</v>
          </cell>
          <cell r="R21">
            <v>7.2264</v>
          </cell>
        </row>
        <row r="22">
          <cell r="G22">
            <v>8.2038</v>
          </cell>
        </row>
        <row r="22">
          <cell r="Q22">
            <v>3.119</v>
          </cell>
          <cell r="R22">
            <v>6.0579</v>
          </cell>
        </row>
        <row r="23">
          <cell r="G23">
            <v>0.1815</v>
          </cell>
        </row>
        <row r="23">
          <cell r="Q23">
            <v>0</v>
          </cell>
          <cell r="R23">
            <v>0.224</v>
          </cell>
        </row>
        <row r="24">
          <cell r="G24">
            <v>22.0825</v>
          </cell>
        </row>
        <row r="24">
          <cell r="Q24">
            <v>8.8465</v>
          </cell>
          <cell r="R24">
            <v>14.795</v>
          </cell>
        </row>
        <row r="26">
          <cell r="G26">
            <v>28.6286</v>
          </cell>
        </row>
        <row r="26">
          <cell r="Q26">
            <v>12.619</v>
          </cell>
          <cell r="R26">
            <v>18.7721</v>
          </cell>
        </row>
        <row r="27">
          <cell r="G27">
            <v>0.0605</v>
          </cell>
        </row>
        <row r="27">
          <cell r="Q27">
            <v>0.13</v>
          </cell>
          <cell r="R27">
            <v>0.2975</v>
          </cell>
        </row>
        <row r="28">
          <cell r="G28">
            <v>18.7066</v>
          </cell>
        </row>
        <row r="28">
          <cell r="Q28">
            <v>8.1805</v>
          </cell>
          <cell r="R28">
            <v>11.5189</v>
          </cell>
        </row>
        <row r="30">
          <cell r="G30">
            <v>11.5192</v>
          </cell>
        </row>
        <row r="30">
          <cell r="Q30">
            <v>4.9825</v>
          </cell>
          <cell r="R30">
            <v>7.837</v>
          </cell>
        </row>
        <row r="31">
          <cell r="G31">
            <v>18.4162</v>
          </cell>
        </row>
        <row r="31">
          <cell r="Q31">
            <v>8.2245</v>
          </cell>
          <cell r="R31">
            <v>11.4522</v>
          </cell>
        </row>
        <row r="32">
          <cell r="G32">
            <v>5.8443</v>
          </cell>
        </row>
        <row r="32">
          <cell r="Q32">
            <v>2.1805</v>
          </cell>
          <cell r="R32">
            <v>4.1656</v>
          </cell>
        </row>
        <row r="33">
          <cell r="G33">
            <v>11.4466</v>
          </cell>
        </row>
        <row r="33">
          <cell r="Q33">
            <v>4.548</v>
          </cell>
          <cell r="R33">
            <v>8.1022</v>
          </cell>
        </row>
      </sheetData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topLeftCell="A25" workbookViewId="0">
      <selection activeCell="A36" sqref="$A35:$XFD36"/>
    </sheetView>
  </sheetViews>
  <sheetFormatPr defaultColWidth="9" defaultRowHeight="13.5"/>
  <cols>
    <col min="1" max="1" width="16.625" style="1" customWidth="1"/>
    <col min="2" max="2" width="9" style="2" customWidth="1"/>
    <col min="3" max="5" width="9" style="1" customWidth="1"/>
    <col min="6" max="6" width="10.4166666666667" style="2" customWidth="1"/>
    <col min="7" max="7" width="11.2416666666667" style="2" customWidth="1"/>
    <col min="8" max="8" width="9" style="1"/>
    <col min="9" max="9" width="9" style="2"/>
    <col min="10" max="10" width="9" style="1"/>
    <col min="11" max="11" width="9" style="2"/>
    <col min="12" max="12" width="9" style="1"/>
    <col min="13" max="15" width="10.375" style="2"/>
    <col min="16" max="16" width="11.125" style="2" customWidth="1"/>
    <col min="17" max="17" width="13.875" style="2" customWidth="1"/>
    <col min="18" max="18" width="12.5" style="2" customWidth="1"/>
    <col min="19" max="16380" width="9" style="1"/>
  </cols>
  <sheetData>
    <row r="1" s="1" customFormat="1" ht="25.5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14.25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spans="1:18">
      <c r="A3" s="8" t="s">
        <v>2</v>
      </c>
      <c r="B3" s="9" t="s">
        <v>3</v>
      </c>
      <c r="C3" s="10"/>
      <c r="D3" s="10"/>
      <c r="E3" s="10"/>
      <c r="F3" s="10"/>
      <c r="G3" s="11"/>
      <c r="H3" s="10" t="s">
        <v>4</v>
      </c>
      <c r="I3" s="10"/>
      <c r="J3" s="10"/>
      <c r="K3" s="10"/>
      <c r="L3" s="10"/>
      <c r="M3" s="10"/>
      <c r="N3" s="10"/>
      <c r="O3" s="10"/>
      <c r="P3" s="10"/>
      <c r="Q3" s="10"/>
      <c r="R3" s="12"/>
    </row>
    <row r="4" s="1" customFormat="1" spans="1:18">
      <c r="A4" s="13"/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5" t="s">
        <v>11</v>
      </c>
      <c r="I4" s="16"/>
      <c r="J4" s="16"/>
      <c r="K4" s="16"/>
      <c r="L4" s="17"/>
      <c r="M4" s="18" t="s">
        <v>9</v>
      </c>
      <c r="N4" s="19"/>
      <c r="O4" s="20"/>
      <c r="P4" s="21" t="s">
        <v>10</v>
      </c>
      <c r="Q4" s="21"/>
      <c r="R4" s="22"/>
    </row>
    <row r="5" s="1" customFormat="1" spans="1:18">
      <c r="A5" s="13"/>
      <c r="B5" s="23"/>
      <c r="C5" s="23"/>
      <c r="D5" s="23"/>
      <c r="E5" s="23"/>
      <c r="F5" s="23"/>
      <c r="G5" s="23"/>
      <c r="H5" s="21" t="s">
        <v>5</v>
      </c>
      <c r="I5" s="21" t="s">
        <v>12</v>
      </c>
      <c r="J5" s="21"/>
      <c r="K5" s="21" t="s">
        <v>13</v>
      </c>
      <c r="L5" s="21"/>
      <c r="M5" s="14" t="s">
        <v>14</v>
      </c>
      <c r="N5" s="14" t="s">
        <v>12</v>
      </c>
      <c r="O5" s="14" t="s">
        <v>13</v>
      </c>
      <c r="P5" s="21" t="s">
        <v>15</v>
      </c>
      <c r="Q5" s="21" t="s">
        <v>12</v>
      </c>
      <c r="R5" s="22" t="s">
        <v>13</v>
      </c>
    </row>
    <row r="6" s="1" customFormat="1" ht="27" spans="1:18">
      <c r="A6" s="13"/>
      <c r="B6" s="24"/>
      <c r="C6" s="24"/>
      <c r="D6" s="24"/>
      <c r="E6" s="24"/>
      <c r="F6" s="24"/>
      <c r="G6" s="24"/>
      <c r="H6" s="21"/>
      <c r="I6" s="21" t="s">
        <v>16</v>
      </c>
      <c r="J6" s="21" t="s">
        <v>17</v>
      </c>
      <c r="K6" s="21" t="s">
        <v>16</v>
      </c>
      <c r="L6" s="21" t="s">
        <v>18</v>
      </c>
      <c r="M6" s="24"/>
      <c r="N6" s="24"/>
      <c r="O6" s="24"/>
      <c r="P6" s="21"/>
      <c r="Q6" s="21"/>
      <c r="R6" s="22"/>
    </row>
    <row r="7" s="1" customFormat="1" spans="1:18">
      <c r="A7" s="25"/>
      <c r="B7" s="21" t="s">
        <v>19</v>
      </c>
      <c r="C7" s="21" t="s">
        <v>19</v>
      </c>
      <c r="D7" s="21" t="s">
        <v>19</v>
      </c>
      <c r="E7" s="21" t="s">
        <v>19</v>
      </c>
      <c r="F7" s="21" t="s">
        <v>20</v>
      </c>
      <c r="G7" s="21" t="s">
        <v>20</v>
      </c>
      <c r="H7" s="21" t="s">
        <v>19</v>
      </c>
      <c r="I7" s="21" t="s">
        <v>19</v>
      </c>
      <c r="J7" s="21" t="s">
        <v>19</v>
      </c>
      <c r="K7" s="21" t="s">
        <v>19</v>
      </c>
      <c r="L7" s="21" t="s">
        <v>19</v>
      </c>
      <c r="M7" s="21" t="s">
        <v>20</v>
      </c>
      <c r="N7" s="21" t="s">
        <v>20</v>
      </c>
      <c r="O7" s="21" t="s">
        <v>20</v>
      </c>
      <c r="P7" s="21" t="s">
        <v>20</v>
      </c>
      <c r="Q7" s="21" t="s">
        <v>20</v>
      </c>
      <c r="R7" s="22" t="s">
        <v>20</v>
      </c>
    </row>
    <row r="8" s="2" customFormat="1" hidden="1" spans="1:18">
      <c r="A8" s="26" t="s">
        <v>21</v>
      </c>
      <c r="B8" s="27">
        <f t="shared" ref="B8:B12" si="0">C8+D8+E8</f>
        <v>125</v>
      </c>
      <c r="C8" s="27">
        <v>48</v>
      </c>
      <c r="D8" s="27">
        <v>3</v>
      </c>
      <c r="E8" s="27">
        <v>74</v>
      </c>
      <c r="F8" s="27">
        <f t="shared" ref="F8:F12" si="1">(C8*121+D8*121+E8*121)/10000</f>
        <v>1.5125</v>
      </c>
      <c r="G8" s="28">
        <f>F8+'[1]2026.05'!G8</f>
        <v>9.0992</v>
      </c>
      <c r="H8" s="27">
        <f t="shared" ref="H8:H12" si="2">I8+J8+K8+L8</f>
        <v>293</v>
      </c>
      <c r="I8" s="27">
        <v>34</v>
      </c>
      <c r="J8" s="27">
        <v>63</v>
      </c>
      <c r="K8" s="27">
        <v>79</v>
      </c>
      <c r="L8" s="27">
        <v>117</v>
      </c>
      <c r="M8" s="28">
        <f t="shared" ref="M8:M12" si="3">N8+O8</f>
        <v>3.1679</v>
      </c>
      <c r="N8" s="27">
        <f t="shared" ref="N8:N12" si="4">(I8*145+J8*115)/10000</f>
        <v>1.2175</v>
      </c>
      <c r="O8" s="27">
        <f t="shared" ref="O8:O12" si="5">(K8*121+L8*85)/10000</f>
        <v>1.9504</v>
      </c>
      <c r="P8" s="27">
        <f t="shared" ref="P8:P12" si="6">Q8+R8</f>
        <v>19.128</v>
      </c>
      <c r="Q8" s="28">
        <f>N8+'[1]2026.05'!Q8</f>
        <v>7.406</v>
      </c>
      <c r="R8" s="28">
        <f>O8+'[1]2026.05'!R8</f>
        <v>11.722</v>
      </c>
    </row>
    <row r="9" s="2" customFormat="1" hidden="1" spans="1:18">
      <c r="A9" s="26" t="s">
        <v>22</v>
      </c>
      <c r="B9" s="27">
        <f t="shared" si="0"/>
        <v>298</v>
      </c>
      <c r="C9" s="27">
        <v>103</v>
      </c>
      <c r="D9" s="27">
        <v>0</v>
      </c>
      <c r="E9" s="27">
        <v>195</v>
      </c>
      <c r="F9" s="28">
        <f t="shared" si="1"/>
        <v>3.6058</v>
      </c>
      <c r="G9" s="28">
        <f>F9+'[1]2026.05'!G9</f>
        <v>21.7195</v>
      </c>
      <c r="H9" s="27">
        <f t="shared" si="2"/>
        <v>336</v>
      </c>
      <c r="I9" s="27">
        <v>98</v>
      </c>
      <c r="J9" s="27">
        <v>20</v>
      </c>
      <c r="K9" s="27">
        <v>171</v>
      </c>
      <c r="L9" s="27">
        <v>47</v>
      </c>
      <c r="M9" s="28">
        <f t="shared" si="3"/>
        <v>4.1196</v>
      </c>
      <c r="N9" s="28">
        <f t="shared" si="4"/>
        <v>1.651</v>
      </c>
      <c r="O9" s="27">
        <f t="shared" si="5"/>
        <v>2.4686</v>
      </c>
      <c r="P9" s="27">
        <f t="shared" si="6"/>
        <v>24.8762</v>
      </c>
      <c r="Q9" s="28">
        <f>N9+'[1]2026.05'!Q9</f>
        <v>10.0885</v>
      </c>
      <c r="R9" s="28">
        <f>O9+'[1]2026.05'!R9</f>
        <v>14.7877</v>
      </c>
    </row>
    <row r="10" s="2" customFormat="1" ht="26" customHeight="1" spans="1:18">
      <c r="A10" s="29" t="s">
        <v>23</v>
      </c>
      <c r="B10" s="30">
        <f t="shared" ref="B10:L10" si="7">SUM(B8:B9)</f>
        <v>423</v>
      </c>
      <c r="C10" s="30">
        <f>C8+C9</f>
        <v>151</v>
      </c>
      <c r="D10" s="30">
        <f t="shared" si="7"/>
        <v>3</v>
      </c>
      <c r="E10" s="30">
        <f>E8+E9</f>
        <v>269</v>
      </c>
      <c r="F10" s="31">
        <f t="shared" si="7"/>
        <v>5.1183</v>
      </c>
      <c r="G10" s="31">
        <f t="shared" si="7"/>
        <v>30.8187</v>
      </c>
      <c r="H10" s="30">
        <f t="shared" si="7"/>
        <v>629</v>
      </c>
      <c r="I10" s="30">
        <f t="shared" si="7"/>
        <v>132</v>
      </c>
      <c r="J10" s="30">
        <f t="shared" si="7"/>
        <v>83</v>
      </c>
      <c r="K10" s="30">
        <f t="shared" si="7"/>
        <v>250</v>
      </c>
      <c r="L10" s="30">
        <f t="shared" si="7"/>
        <v>164</v>
      </c>
      <c r="M10" s="31">
        <f t="shared" si="3"/>
        <v>7.2875</v>
      </c>
      <c r="N10" s="31">
        <f t="shared" ref="N10:R10" si="8">SUM(N8:N9)</f>
        <v>2.8685</v>
      </c>
      <c r="O10" s="31">
        <f t="shared" si="8"/>
        <v>4.419</v>
      </c>
      <c r="P10" s="31">
        <f t="shared" si="6"/>
        <v>44.0042</v>
      </c>
      <c r="Q10" s="31">
        <f t="shared" si="8"/>
        <v>17.4945</v>
      </c>
      <c r="R10" s="32">
        <f t="shared" si="8"/>
        <v>26.5097</v>
      </c>
    </row>
    <row r="11" s="3" customFormat="1" hidden="1" spans="1:18">
      <c r="A11" s="29" t="s">
        <v>24</v>
      </c>
      <c r="B11" s="33">
        <f t="shared" si="0"/>
        <v>3</v>
      </c>
      <c r="C11" s="33">
        <v>2</v>
      </c>
      <c r="D11" s="33">
        <v>0</v>
      </c>
      <c r="E11" s="33">
        <v>1</v>
      </c>
      <c r="F11" s="34">
        <f t="shared" si="1"/>
        <v>0.0363</v>
      </c>
      <c r="G11" s="28">
        <f>F11+'[1]2026.05'!G11</f>
        <v>0.2178</v>
      </c>
      <c r="H11" s="30">
        <f>I11+J11+L11+K11</f>
        <v>7</v>
      </c>
      <c r="I11" s="33">
        <v>2</v>
      </c>
      <c r="J11" s="33">
        <v>1</v>
      </c>
      <c r="K11" s="33">
        <v>1</v>
      </c>
      <c r="L11" s="33">
        <v>3</v>
      </c>
      <c r="M11" s="34">
        <f t="shared" si="3"/>
        <v>0.0781</v>
      </c>
      <c r="N11" s="34">
        <f t="shared" si="4"/>
        <v>0.0405</v>
      </c>
      <c r="O11" s="34">
        <f t="shared" si="5"/>
        <v>0.0376</v>
      </c>
      <c r="P11" s="34">
        <f t="shared" si="6"/>
        <v>0.4686</v>
      </c>
      <c r="Q11" s="34">
        <f>N11+'[1]2026.05'!Q11</f>
        <v>0.243</v>
      </c>
      <c r="R11" s="34">
        <f>O11+'[1]2026.05'!R11</f>
        <v>0.2256</v>
      </c>
    </row>
    <row r="12" s="3" customFormat="1" hidden="1" spans="1:18">
      <c r="A12" s="29" t="s">
        <v>25</v>
      </c>
      <c r="B12" s="33">
        <f t="shared" si="0"/>
        <v>139</v>
      </c>
      <c r="C12" s="33">
        <v>46</v>
      </c>
      <c r="D12" s="33">
        <v>1</v>
      </c>
      <c r="E12" s="33">
        <v>92</v>
      </c>
      <c r="F12" s="34">
        <f t="shared" si="1"/>
        <v>1.6819</v>
      </c>
      <c r="G12" s="28">
        <f>F12+'[1]2026.05'!G12</f>
        <v>10.0914</v>
      </c>
      <c r="H12" s="30">
        <f t="shared" si="2"/>
        <v>139</v>
      </c>
      <c r="I12" s="30">
        <v>40</v>
      </c>
      <c r="J12" s="33">
        <v>5</v>
      </c>
      <c r="K12" s="33">
        <v>82</v>
      </c>
      <c r="L12" s="33">
        <v>12</v>
      </c>
      <c r="M12" s="34">
        <f t="shared" si="3"/>
        <v>1.7317</v>
      </c>
      <c r="N12" s="34">
        <f t="shared" si="4"/>
        <v>0.6375</v>
      </c>
      <c r="O12" s="34">
        <f t="shared" si="5"/>
        <v>1.0942</v>
      </c>
      <c r="P12" s="34">
        <f t="shared" si="6"/>
        <v>10.4718</v>
      </c>
      <c r="Q12" s="34">
        <f>N12+'[1]2026.05'!Q12</f>
        <v>3.8595</v>
      </c>
      <c r="R12" s="34">
        <f>O12+'[1]2026.05'!R12</f>
        <v>6.6123</v>
      </c>
    </row>
    <row r="13" s="2" customFormat="1" ht="26" customHeight="1" spans="1:18">
      <c r="A13" s="35" t="s">
        <v>26</v>
      </c>
      <c r="B13" s="36">
        <f t="shared" ref="B13:R13" si="9">SUM(B11:B12)</f>
        <v>142</v>
      </c>
      <c r="C13" s="36">
        <f>C11+C12</f>
        <v>48</v>
      </c>
      <c r="D13" s="36">
        <f t="shared" si="9"/>
        <v>1</v>
      </c>
      <c r="E13" s="36">
        <f>E11+E12</f>
        <v>93</v>
      </c>
      <c r="F13" s="37">
        <f t="shared" si="9"/>
        <v>1.7182</v>
      </c>
      <c r="G13" s="37">
        <f t="shared" si="9"/>
        <v>10.3092</v>
      </c>
      <c r="H13" s="38">
        <f t="shared" si="9"/>
        <v>146</v>
      </c>
      <c r="I13" s="38">
        <f t="shared" si="9"/>
        <v>42</v>
      </c>
      <c r="J13" s="36">
        <f t="shared" si="9"/>
        <v>6</v>
      </c>
      <c r="K13" s="36">
        <f t="shared" si="9"/>
        <v>83</v>
      </c>
      <c r="L13" s="36">
        <f t="shared" si="9"/>
        <v>15</v>
      </c>
      <c r="M13" s="37">
        <f t="shared" si="9"/>
        <v>1.8098</v>
      </c>
      <c r="N13" s="37">
        <f t="shared" si="9"/>
        <v>0.678</v>
      </c>
      <c r="O13" s="37">
        <f t="shared" si="9"/>
        <v>1.1318</v>
      </c>
      <c r="P13" s="37">
        <f t="shared" si="9"/>
        <v>10.9404</v>
      </c>
      <c r="Q13" s="37">
        <f t="shared" si="9"/>
        <v>4.1025</v>
      </c>
      <c r="R13" s="39">
        <f t="shared" si="9"/>
        <v>6.8379</v>
      </c>
    </row>
    <row r="14" s="2" customFormat="1" hidden="1" spans="1:18">
      <c r="A14" s="29" t="s">
        <v>27</v>
      </c>
      <c r="B14" s="27">
        <f t="shared" ref="B14:B19" si="10">C14+D14+E14</f>
        <v>17</v>
      </c>
      <c r="C14" s="33">
        <v>10</v>
      </c>
      <c r="D14" s="33">
        <v>0</v>
      </c>
      <c r="E14" s="33">
        <v>7</v>
      </c>
      <c r="F14" s="34">
        <f t="shared" ref="F14:F19" si="11">(C14*121+D14*121+E14*121)/10000</f>
        <v>0.2057</v>
      </c>
      <c r="G14" s="34">
        <f>F14+'[1]2026.05'!G14</f>
        <v>1.2342</v>
      </c>
      <c r="H14" s="30">
        <f t="shared" ref="H14:H19" si="12">I14+J14+K14+L14</f>
        <v>26</v>
      </c>
      <c r="I14" s="30">
        <v>9</v>
      </c>
      <c r="J14" s="33">
        <v>3</v>
      </c>
      <c r="K14" s="33">
        <v>7</v>
      </c>
      <c r="L14" s="33">
        <v>7</v>
      </c>
      <c r="M14" s="34">
        <f t="shared" ref="M14:M19" si="13">N14+O14</f>
        <v>0.3092</v>
      </c>
      <c r="N14" s="34">
        <f t="shared" ref="N14:N19" si="14">(I14*145+J14*115)/10000</f>
        <v>0.165</v>
      </c>
      <c r="O14" s="34">
        <f t="shared" ref="O14:O19" si="15">(K14*121+L14*85)/10000</f>
        <v>0.1442</v>
      </c>
      <c r="P14" s="34">
        <f t="shared" ref="P14:P19" si="16">Q14+R14</f>
        <v>1.8552</v>
      </c>
      <c r="Q14" s="34">
        <f>N14+'[1]2026.05'!Q14</f>
        <v>0.99</v>
      </c>
      <c r="R14" s="34">
        <f>O14+'[1]2026.05'!R14</f>
        <v>0.8652</v>
      </c>
    </row>
    <row r="15" s="2" customFormat="1" hidden="1" spans="1:18">
      <c r="A15" s="29" t="s">
        <v>28</v>
      </c>
      <c r="B15" s="27">
        <f t="shared" si="10"/>
        <v>238</v>
      </c>
      <c r="C15" s="33">
        <v>79</v>
      </c>
      <c r="D15" s="33">
        <v>0</v>
      </c>
      <c r="E15" s="33">
        <v>159</v>
      </c>
      <c r="F15" s="34">
        <f t="shared" si="11"/>
        <v>2.8798</v>
      </c>
      <c r="G15" s="34">
        <f>F15+'[1]2026.05'!G15</f>
        <v>17.1215</v>
      </c>
      <c r="H15" s="30">
        <f t="shared" si="12"/>
        <v>282</v>
      </c>
      <c r="I15" s="30">
        <v>70</v>
      </c>
      <c r="J15" s="33">
        <v>27</v>
      </c>
      <c r="K15" s="33">
        <v>145</v>
      </c>
      <c r="L15" s="33">
        <v>40</v>
      </c>
      <c r="M15" s="34">
        <f t="shared" si="13"/>
        <v>3.42</v>
      </c>
      <c r="N15" s="34">
        <f t="shared" si="14"/>
        <v>1.3255</v>
      </c>
      <c r="O15" s="34">
        <f t="shared" si="15"/>
        <v>2.0945</v>
      </c>
      <c r="P15" s="34">
        <f t="shared" si="16"/>
        <v>20.5878</v>
      </c>
      <c r="Q15" s="34">
        <f>N15+'[1]2026.05'!Q15</f>
        <v>7.908</v>
      </c>
      <c r="R15" s="34">
        <f>O15+'[1]2026.05'!R15</f>
        <v>12.6798</v>
      </c>
    </row>
    <row r="16" s="2" customFormat="1" ht="30" customHeight="1" spans="1:18">
      <c r="A16" s="35" t="s">
        <v>29</v>
      </c>
      <c r="B16" s="36">
        <f t="shared" ref="B16:K16" si="17">SUM(B14:B15)</f>
        <v>255</v>
      </c>
      <c r="C16" s="36">
        <f>C14+C15</f>
        <v>89</v>
      </c>
      <c r="D16" s="36">
        <f t="shared" si="17"/>
        <v>0</v>
      </c>
      <c r="E16" s="36">
        <f>E14+E15</f>
        <v>166</v>
      </c>
      <c r="F16" s="37">
        <f t="shared" si="17"/>
        <v>3.0855</v>
      </c>
      <c r="G16" s="37">
        <f t="shared" si="17"/>
        <v>18.3557</v>
      </c>
      <c r="H16" s="38">
        <f t="shared" si="17"/>
        <v>308</v>
      </c>
      <c r="I16" s="38">
        <f t="shared" si="17"/>
        <v>79</v>
      </c>
      <c r="J16" s="36">
        <f t="shared" si="17"/>
        <v>30</v>
      </c>
      <c r="K16" s="36">
        <f t="shared" si="17"/>
        <v>152</v>
      </c>
      <c r="L16" s="36">
        <f>L15+L14</f>
        <v>47</v>
      </c>
      <c r="M16" s="37">
        <f t="shared" ref="M16:R16" si="18">SUM(M14:M15)</f>
        <v>3.7292</v>
      </c>
      <c r="N16" s="37">
        <f t="shared" si="18"/>
        <v>1.4905</v>
      </c>
      <c r="O16" s="37">
        <f t="shared" si="18"/>
        <v>2.2387</v>
      </c>
      <c r="P16" s="37">
        <f t="shared" si="18"/>
        <v>22.443</v>
      </c>
      <c r="Q16" s="37">
        <f t="shared" si="18"/>
        <v>8.898</v>
      </c>
      <c r="R16" s="39">
        <f t="shared" si="18"/>
        <v>13.545</v>
      </c>
    </row>
    <row r="17" s="2" customFormat="1" ht="30" customHeight="1" spans="1:18">
      <c r="A17" s="35" t="s">
        <v>30</v>
      </c>
      <c r="B17" s="36">
        <f t="shared" si="10"/>
        <v>68</v>
      </c>
      <c r="C17" s="36">
        <v>26</v>
      </c>
      <c r="D17" s="36">
        <v>0</v>
      </c>
      <c r="E17" s="36">
        <v>42</v>
      </c>
      <c r="F17" s="37">
        <f t="shared" si="11"/>
        <v>0.8228</v>
      </c>
      <c r="G17" s="37">
        <f>F17+'[1]2026.05'!G17</f>
        <v>4.9852</v>
      </c>
      <c r="H17" s="38">
        <f t="shared" si="12"/>
        <v>77</v>
      </c>
      <c r="I17" s="38">
        <v>13</v>
      </c>
      <c r="J17" s="36">
        <v>10</v>
      </c>
      <c r="K17" s="36">
        <v>47</v>
      </c>
      <c r="L17" s="36">
        <v>7</v>
      </c>
      <c r="M17" s="37">
        <f t="shared" si="13"/>
        <v>0.9317</v>
      </c>
      <c r="N17" s="37">
        <f t="shared" si="14"/>
        <v>0.3035</v>
      </c>
      <c r="O17" s="37">
        <f t="shared" si="15"/>
        <v>0.6282</v>
      </c>
      <c r="P17" s="37">
        <f t="shared" si="16"/>
        <v>5.6253</v>
      </c>
      <c r="Q17" s="37">
        <f>N17+'[1]2026.05'!Q17</f>
        <v>1.8185</v>
      </c>
      <c r="R17" s="37">
        <f>O17+'[1]2026.05'!R17</f>
        <v>3.8068</v>
      </c>
    </row>
    <row r="18" s="2" customFormat="1" hidden="1" spans="1:18">
      <c r="A18" s="40" t="s">
        <v>31</v>
      </c>
      <c r="B18" s="33">
        <f t="shared" si="10"/>
        <v>11</v>
      </c>
      <c r="C18" s="33">
        <v>3</v>
      </c>
      <c r="D18" s="33">
        <v>0</v>
      </c>
      <c r="E18" s="33">
        <v>8</v>
      </c>
      <c r="F18" s="34">
        <f t="shared" si="11"/>
        <v>0.1331</v>
      </c>
      <c r="G18" s="37">
        <f>F18+'[1]2026.05'!G18</f>
        <v>0.847</v>
      </c>
      <c r="H18" s="30">
        <f t="shared" si="12"/>
        <v>23</v>
      </c>
      <c r="I18" s="30">
        <v>6</v>
      </c>
      <c r="J18" s="33">
        <v>4</v>
      </c>
      <c r="K18" s="33">
        <v>5</v>
      </c>
      <c r="L18" s="33">
        <v>8</v>
      </c>
      <c r="M18" s="34">
        <f t="shared" si="13"/>
        <v>0.2615</v>
      </c>
      <c r="N18" s="34">
        <f t="shared" si="14"/>
        <v>0.133</v>
      </c>
      <c r="O18" s="34">
        <f t="shared" si="15"/>
        <v>0.1285</v>
      </c>
      <c r="P18" s="34">
        <f t="shared" si="16"/>
        <v>1.5954</v>
      </c>
      <c r="Q18" s="37">
        <f>N18+'[1]2026.05'!Q18</f>
        <v>0.8705</v>
      </c>
      <c r="R18" s="37">
        <f>O18+'[1]2026.05'!R18</f>
        <v>0.7249</v>
      </c>
    </row>
    <row r="19" s="2" customFormat="1" hidden="1" spans="1:18">
      <c r="A19" s="40" t="s">
        <v>32</v>
      </c>
      <c r="B19" s="33">
        <f t="shared" si="10"/>
        <v>370</v>
      </c>
      <c r="C19" s="33">
        <v>124</v>
      </c>
      <c r="D19" s="33">
        <v>0</v>
      </c>
      <c r="E19" s="33">
        <v>246</v>
      </c>
      <c r="F19" s="34">
        <f t="shared" si="11"/>
        <v>4.477</v>
      </c>
      <c r="G19" s="37">
        <f>F19+'[1]2026.05'!G19</f>
        <v>26.9467</v>
      </c>
      <c r="H19" s="30">
        <f t="shared" si="12"/>
        <v>410</v>
      </c>
      <c r="I19" s="30">
        <v>116</v>
      </c>
      <c r="J19" s="33">
        <v>29</v>
      </c>
      <c r="K19" s="33">
        <v>212</v>
      </c>
      <c r="L19" s="33">
        <v>53</v>
      </c>
      <c r="M19" s="34">
        <f t="shared" si="13"/>
        <v>5.0312</v>
      </c>
      <c r="N19" s="34">
        <f t="shared" si="14"/>
        <v>2.0155</v>
      </c>
      <c r="O19" s="34">
        <f t="shared" si="15"/>
        <v>3.0157</v>
      </c>
      <c r="P19" s="34">
        <f t="shared" si="16"/>
        <v>30.2399</v>
      </c>
      <c r="Q19" s="37">
        <f>N19+'[1]2026.05'!Q19</f>
        <v>12.009</v>
      </c>
      <c r="R19" s="37">
        <f>O19+'[1]2026.05'!R19</f>
        <v>18.2309</v>
      </c>
    </row>
    <row r="20" s="2" customFormat="1" ht="30" customHeight="1" spans="1:18">
      <c r="A20" s="40" t="s">
        <v>33</v>
      </c>
      <c r="B20" s="33">
        <f t="shared" ref="B20:R20" si="19">SUM(B18:B19)</f>
        <v>381</v>
      </c>
      <c r="C20" s="33">
        <f>C19+C18</f>
        <v>127</v>
      </c>
      <c r="D20" s="33">
        <f t="shared" si="19"/>
        <v>0</v>
      </c>
      <c r="E20" s="33">
        <f>E18+E19</f>
        <v>254</v>
      </c>
      <c r="F20" s="34">
        <f t="shared" si="19"/>
        <v>4.6101</v>
      </c>
      <c r="G20" s="34">
        <f t="shared" si="19"/>
        <v>27.7937</v>
      </c>
      <c r="H20" s="38">
        <f t="shared" si="19"/>
        <v>433</v>
      </c>
      <c r="I20" s="30">
        <f t="shared" si="19"/>
        <v>122</v>
      </c>
      <c r="J20" s="33">
        <f t="shared" si="19"/>
        <v>33</v>
      </c>
      <c r="K20" s="33">
        <f t="shared" si="19"/>
        <v>217</v>
      </c>
      <c r="L20" s="33">
        <f t="shared" si="19"/>
        <v>61</v>
      </c>
      <c r="M20" s="34">
        <f t="shared" si="19"/>
        <v>5.2927</v>
      </c>
      <c r="N20" s="34">
        <f t="shared" si="19"/>
        <v>2.1485</v>
      </c>
      <c r="O20" s="34">
        <f t="shared" si="19"/>
        <v>3.1442</v>
      </c>
      <c r="P20" s="34">
        <f t="shared" si="19"/>
        <v>31.8353</v>
      </c>
      <c r="Q20" s="34">
        <f t="shared" si="19"/>
        <v>12.8795</v>
      </c>
      <c r="R20" s="41">
        <f t="shared" si="19"/>
        <v>18.9558</v>
      </c>
    </row>
    <row r="21" s="2" customFormat="1" ht="30" customHeight="1" spans="1:18">
      <c r="A21" s="40" t="s">
        <v>34</v>
      </c>
      <c r="B21" s="33">
        <f t="shared" ref="B21:B24" si="20">C21+D21+E21</f>
        <v>159</v>
      </c>
      <c r="C21" s="33">
        <v>43</v>
      </c>
      <c r="D21" s="33">
        <v>0</v>
      </c>
      <c r="E21" s="33">
        <v>116</v>
      </c>
      <c r="F21" s="34">
        <f t="shared" ref="F21:F24" si="21">(C21*121+D21*121+E21*121)/10000</f>
        <v>1.9239</v>
      </c>
      <c r="G21" s="34">
        <f>F21+'[1]2026.05'!G21</f>
        <v>11.6039</v>
      </c>
      <c r="H21" s="38">
        <f t="shared" ref="H21:H24" si="22">I21+J21+K21+L21</f>
        <v>178</v>
      </c>
      <c r="I21" s="30">
        <v>37</v>
      </c>
      <c r="J21" s="33">
        <v>17</v>
      </c>
      <c r="K21" s="33">
        <v>106</v>
      </c>
      <c r="L21" s="33">
        <v>18</v>
      </c>
      <c r="M21" s="34">
        <f t="shared" ref="M21:M24" si="23">N21+O21</f>
        <v>2.1676</v>
      </c>
      <c r="N21" s="34">
        <f t="shared" ref="N21:N24" si="24">(I21*145+J21*115)/10000</f>
        <v>0.732</v>
      </c>
      <c r="O21" s="34">
        <f t="shared" ref="O21:O24" si="25">(K21*121+L21*85)/10000</f>
        <v>1.4356</v>
      </c>
      <c r="P21" s="34">
        <f t="shared" ref="P21:P24" si="26">Q21+R21</f>
        <v>13.034</v>
      </c>
      <c r="Q21" s="34">
        <f>N21+'[1]2026.05'!Q21</f>
        <v>4.372</v>
      </c>
      <c r="R21" s="34">
        <f>O21+'[1]2026.05'!R21</f>
        <v>8.662</v>
      </c>
    </row>
    <row r="22" s="2" customFormat="1" ht="30" customHeight="1" spans="1:18">
      <c r="A22" s="29" t="s">
        <v>35</v>
      </c>
      <c r="B22" s="33">
        <f t="shared" si="20"/>
        <v>133</v>
      </c>
      <c r="C22" s="33">
        <v>36</v>
      </c>
      <c r="D22" s="33">
        <v>0</v>
      </c>
      <c r="E22" s="33">
        <v>97</v>
      </c>
      <c r="F22" s="34">
        <f t="shared" si="21"/>
        <v>1.6093</v>
      </c>
      <c r="G22" s="34">
        <f>F22+'[1]2026.05'!G22</f>
        <v>9.8131</v>
      </c>
      <c r="H22" s="38">
        <f t="shared" si="22"/>
        <v>149</v>
      </c>
      <c r="I22" s="30">
        <v>34</v>
      </c>
      <c r="J22" s="33">
        <v>8</v>
      </c>
      <c r="K22" s="33">
        <v>86</v>
      </c>
      <c r="L22" s="33">
        <v>21</v>
      </c>
      <c r="M22" s="34">
        <f t="shared" si="23"/>
        <v>1.8041</v>
      </c>
      <c r="N22" s="34">
        <f t="shared" si="24"/>
        <v>0.585</v>
      </c>
      <c r="O22" s="34">
        <f t="shared" si="25"/>
        <v>1.2191</v>
      </c>
      <c r="P22" s="34">
        <f t="shared" si="26"/>
        <v>10.981</v>
      </c>
      <c r="Q22" s="34">
        <f>N22+'[1]2026.05'!Q22</f>
        <v>3.704</v>
      </c>
      <c r="R22" s="34">
        <f>O22+'[1]2026.05'!R22</f>
        <v>7.277</v>
      </c>
    </row>
    <row r="23" s="2" customFormat="1" hidden="1" spans="1:18">
      <c r="A23" s="29" t="s">
        <v>36</v>
      </c>
      <c r="B23" s="33">
        <f t="shared" si="20"/>
        <v>3</v>
      </c>
      <c r="C23" s="33">
        <v>2</v>
      </c>
      <c r="D23" s="33">
        <v>0</v>
      </c>
      <c r="E23" s="33">
        <v>1</v>
      </c>
      <c r="F23" s="34">
        <f t="shared" si="21"/>
        <v>0.0363</v>
      </c>
      <c r="G23" s="34">
        <f>F23+'[1]2026.05'!G23</f>
        <v>0.2178</v>
      </c>
      <c r="H23" s="30">
        <f t="shared" si="22"/>
        <v>4</v>
      </c>
      <c r="I23" s="30">
        <v>0</v>
      </c>
      <c r="J23" s="33">
        <v>0</v>
      </c>
      <c r="K23" s="33">
        <v>3</v>
      </c>
      <c r="L23" s="33">
        <v>1</v>
      </c>
      <c r="M23" s="34">
        <f t="shared" si="23"/>
        <v>0.0448</v>
      </c>
      <c r="N23" s="34">
        <f>(I23*137+J23*115)/10000</f>
        <v>0</v>
      </c>
      <c r="O23" s="34">
        <f t="shared" si="25"/>
        <v>0.0448</v>
      </c>
      <c r="P23" s="34">
        <f t="shared" si="26"/>
        <v>0.2688</v>
      </c>
      <c r="Q23" s="34">
        <f>N23+'[1]2026.05'!Q23</f>
        <v>0</v>
      </c>
      <c r="R23" s="34">
        <f>O23+'[1]2026.05'!R23</f>
        <v>0.2688</v>
      </c>
    </row>
    <row r="24" s="2" customFormat="1" hidden="1" spans="1:18">
      <c r="A24" s="29" t="s">
        <v>37</v>
      </c>
      <c r="B24" s="33">
        <f t="shared" si="20"/>
        <v>362</v>
      </c>
      <c r="C24" s="33">
        <v>105</v>
      </c>
      <c r="D24" s="33">
        <v>2</v>
      </c>
      <c r="E24" s="33">
        <v>255</v>
      </c>
      <c r="F24" s="34">
        <f t="shared" si="21"/>
        <v>4.3802</v>
      </c>
      <c r="G24" s="34">
        <f>F24+'[1]2026.05'!G24</f>
        <v>26.4627</v>
      </c>
      <c r="H24" s="30">
        <f t="shared" si="22"/>
        <v>374</v>
      </c>
      <c r="I24" s="30">
        <v>104</v>
      </c>
      <c r="J24" s="33">
        <v>19</v>
      </c>
      <c r="K24" s="33">
        <v>224</v>
      </c>
      <c r="L24" s="33">
        <v>27</v>
      </c>
      <c r="M24" s="34">
        <f t="shared" si="23"/>
        <v>4.6664</v>
      </c>
      <c r="N24" s="34">
        <f t="shared" si="24"/>
        <v>1.7265</v>
      </c>
      <c r="O24" s="34">
        <f t="shared" si="25"/>
        <v>2.9399</v>
      </c>
      <c r="P24" s="34">
        <f t="shared" si="26"/>
        <v>28.3079</v>
      </c>
      <c r="Q24" s="34">
        <f>N24+'[1]2026.05'!Q24</f>
        <v>10.573</v>
      </c>
      <c r="R24" s="34">
        <f>O24+'[1]2026.05'!R24</f>
        <v>17.7349</v>
      </c>
    </row>
    <row r="25" s="2" customFormat="1" ht="30" customHeight="1" spans="1:18">
      <c r="A25" s="29" t="s">
        <v>38</v>
      </c>
      <c r="B25" s="33">
        <f t="shared" ref="B25:R25" si="27">SUM(B23:B24)</f>
        <v>365</v>
      </c>
      <c r="C25" s="33">
        <f>C23+C24</f>
        <v>107</v>
      </c>
      <c r="D25" s="33">
        <f t="shared" si="27"/>
        <v>2</v>
      </c>
      <c r="E25" s="33">
        <f>E23+E24</f>
        <v>256</v>
      </c>
      <c r="F25" s="34">
        <f t="shared" si="27"/>
        <v>4.4165</v>
      </c>
      <c r="G25" s="34">
        <f t="shared" si="27"/>
        <v>26.6805</v>
      </c>
      <c r="H25" s="38">
        <f t="shared" si="27"/>
        <v>378</v>
      </c>
      <c r="I25" s="38">
        <f t="shared" si="27"/>
        <v>104</v>
      </c>
      <c r="J25" s="38">
        <f t="shared" si="27"/>
        <v>19</v>
      </c>
      <c r="K25" s="38">
        <f t="shared" si="27"/>
        <v>227</v>
      </c>
      <c r="L25" s="38">
        <f t="shared" si="27"/>
        <v>28</v>
      </c>
      <c r="M25" s="34">
        <f t="shared" si="27"/>
        <v>4.7112</v>
      </c>
      <c r="N25" s="34">
        <f t="shared" si="27"/>
        <v>1.7265</v>
      </c>
      <c r="O25" s="34">
        <f t="shared" si="27"/>
        <v>2.9847</v>
      </c>
      <c r="P25" s="34">
        <f t="shared" si="27"/>
        <v>28.5767</v>
      </c>
      <c r="Q25" s="34">
        <f t="shared" si="27"/>
        <v>10.573</v>
      </c>
      <c r="R25" s="41">
        <f t="shared" si="27"/>
        <v>18.0037</v>
      </c>
    </row>
    <row r="26" s="2" customFormat="1" ht="30" customHeight="1" spans="1:18">
      <c r="A26" s="40" t="s">
        <v>39</v>
      </c>
      <c r="B26" s="33">
        <f t="shared" ref="B26:B28" si="28">C26+D26+E26</f>
        <v>469</v>
      </c>
      <c r="C26" s="33">
        <v>97</v>
      </c>
      <c r="D26" s="33">
        <v>2</v>
      </c>
      <c r="E26" s="33">
        <v>370</v>
      </c>
      <c r="F26" s="34">
        <f t="shared" ref="F26:F28" si="29">(C26*121+D26*121+E26*121)/10000</f>
        <v>5.6749</v>
      </c>
      <c r="G26" s="34">
        <f>F26+'[1]2026.05'!G26</f>
        <v>34.3035</v>
      </c>
      <c r="H26" s="30">
        <f t="shared" ref="H26:H28" si="30">I26+J26+K26+L26</f>
        <v>501</v>
      </c>
      <c r="I26" s="30">
        <v>157</v>
      </c>
      <c r="J26" s="33">
        <v>21</v>
      </c>
      <c r="K26" s="33">
        <v>278</v>
      </c>
      <c r="L26" s="33">
        <v>45</v>
      </c>
      <c r="M26" s="34">
        <f t="shared" ref="M26:M28" si="31">N26+O26</f>
        <v>6.2643</v>
      </c>
      <c r="N26" s="34">
        <f t="shared" ref="N26:N28" si="32">(I26*145+J26*115)/10000</f>
        <v>2.518</v>
      </c>
      <c r="O26" s="34">
        <f t="shared" ref="O26:O28" si="33">(K26*121+L26*85)/10000</f>
        <v>3.7463</v>
      </c>
      <c r="P26" s="34">
        <f t="shared" ref="P26:P28" si="34">Q26+R26</f>
        <v>37.6554</v>
      </c>
      <c r="Q26" s="34">
        <f>N26+'[1]2026.05'!Q26</f>
        <v>15.137</v>
      </c>
      <c r="R26" s="34">
        <f>O26+'[1]2026.05'!R26</f>
        <v>22.5184</v>
      </c>
    </row>
    <row r="27" s="2" customFormat="1" hidden="1" spans="1:18">
      <c r="A27" s="29" t="s">
        <v>40</v>
      </c>
      <c r="B27" s="33">
        <f t="shared" si="28"/>
        <v>1</v>
      </c>
      <c r="C27" s="33">
        <v>0</v>
      </c>
      <c r="D27" s="33">
        <v>0</v>
      </c>
      <c r="E27" s="33">
        <v>1</v>
      </c>
      <c r="F27" s="34">
        <f t="shared" si="29"/>
        <v>0.0121</v>
      </c>
      <c r="G27" s="34">
        <f>F27+'[1]2026.05'!G27</f>
        <v>0.0726</v>
      </c>
      <c r="H27" s="30">
        <f t="shared" si="30"/>
        <v>9</v>
      </c>
      <c r="I27" s="30">
        <v>1</v>
      </c>
      <c r="J27" s="33">
        <v>1</v>
      </c>
      <c r="K27" s="33">
        <v>0</v>
      </c>
      <c r="L27" s="33">
        <v>7</v>
      </c>
      <c r="M27" s="34">
        <f t="shared" si="31"/>
        <v>0.0855</v>
      </c>
      <c r="N27" s="34">
        <f t="shared" si="32"/>
        <v>0.026</v>
      </c>
      <c r="O27" s="34">
        <f t="shared" si="33"/>
        <v>0.0595</v>
      </c>
      <c r="P27" s="34">
        <f t="shared" si="34"/>
        <v>0.513</v>
      </c>
      <c r="Q27" s="34">
        <f>N27+'[1]2026.05'!Q27</f>
        <v>0.156</v>
      </c>
      <c r="R27" s="34">
        <f>O27+'[1]2026.05'!R27</f>
        <v>0.357</v>
      </c>
    </row>
    <row r="28" s="2" customFormat="1" hidden="1" spans="1:18">
      <c r="A28" s="29" t="s">
        <v>41</v>
      </c>
      <c r="B28" s="33">
        <f t="shared" si="28"/>
        <v>307</v>
      </c>
      <c r="C28" s="33">
        <v>75</v>
      </c>
      <c r="D28" s="33">
        <v>0</v>
      </c>
      <c r="E28" s="33">
        <v>232</v>
      </c>
      <c r="F28" s="34">
        <f t="shared" si="29"/>
        <v>3.7147</v>
      </c>
      <c r="G28" s="34">
        <f>F28+'[1]2026.05'!G28</f>
        <v>22.4213</v>
      </c>
      <c r="H28" s="30">
        <f t="shared" si="30"/>
        <v>307</v>
      </c>
      <c r="I28" s="30">
        <v>102</v>
      </c>
      <c r="J28" s="33">
        <v>11</v>
      </c>
      <c r="K28" s="33">
        <v>173</v>
      </c>
      <c r="L28" s="33">
        <v>21</v>
      </c>
      <c r="M28" s="34">
        <f t="shared" si="31"/>
        <v>3.8773</v>
      </c>
      <c r="N28" s="34">
        <f t="shared" si="32"/>
        <v>1.6055</v>
      </c>
      <c r="O28" s="34">
        <f t="shared" si="33"/>
        <v>2.2718</v>
      </c>
      <c r="P28" s="34">
        <f t="shared" si="34"/>
        <v>23.5767</v>
      </c>
      <c r="Q28" s="34">
        <f>N28+'[1]2026.05'!Q28</f>
        <v>9.786</v>
      </c>
      <c r="R28" s="34">
        <f>O28+'[1]2026.05'!R28</f>
        <v>13.7907</v>
      </c>
    </row>
    <row r="29" s="2" customFormat="1" ht="30" customHeight="1" spans="1:18">
      <c r="A29" s="29" t="s">
        <v>42</v>
      </c>
      <c r="B29" s="33">
        <f t="shared" ref="B29:R29" si="35">SUM(B27:B28)</f>
        <v>308</v>
      </c>
      <c r="C29" s="33">
        <f>C27+C28</f>
        <v>75</v>
      </c>
      <c r="D29" s="33">
        <f>D27+D28</f>
        <v>0</v>
      </c>
      <c r="E29" s="33">
        <f>E28+E27</f>
        <v>233</v>
      </c>
      <c r="F29" s="34">
        <f t="shared" si="35"/>
        <v>3.7268</v>
      </c>
      <c r="G29" s="34">
        <f t="shared" si="35"/>
        <v>22.4939</v>
      </c>
      <c r="H29" s="38">
        <f t="shared" si="35"/>
        <v>316</v>
      </c>
      <c r="I29" s="30">
        <f t="shared" si="35"/>
        <v>103</v>
      </c>
      <c r="J29" s="33">
        <f t="shared" si="35"/>
        <v>12</v>
      </c>
      <c r="K29" s="38">
        <f t="shared" si="35"/>
        <v>173</v>
      </c>
      <c r="L29" s="33">
        <f t="shared" si="35"/>
        <v>28</v>
      </c>
      <c r="M29" s="34">
        <f t="shared" si="35"/>
        <v>3.9628</v>
      </c>
      <c r="N29" s="34">
        <f t="shared" si="35"/>
        <v>1.6315</v>
      </c>
      <c r="O29" s="34">
        <f t="shared" si="35"/>
        <v>2.3313</v>
      </c>
      <c r="P29" s="34">
        <f t="shared" si="35"/>
        <v>24.0897</v>
      </c>
      <c r="Q29" s="34">
        <f t="shared" si="35"/>
        <v>9.942</v>
      </c>
      <c r="R29" s="41">
        <f t="shared" si="35"/>
        <v>14.1477</v>
      </c>
    </row>
    <row r="30" s="2" customFormat="1" ht="30" customHeight="1" spans="1:18">
      <c r="A30" s="29" t="s">
        <v>43</v>
      </c>
      <c r="B30" s="30">
        <f t="shared" ref="B30:B33" si="36">C30+D30+E30</f>
        <v>188</v>
      </c>
      <c r="C30" s="30">
        <v>45</v>
      </c>
      <c r="D30" s="30">
        <v>0</v>
      </c>
      <c r="E30" s="30">
        <v>143</v>
      </c>
      <c r="F30" s="31">
        <f t="shared" ref="F30:F33" si="37">(C30*121+D30*121+E30*121)/10000</f>
        <v>2.2748</v>
      </c>
      <c r="G30" s="31">
        <f>F30+'[1]2026.05'!G30</f>
        <v>13.794</v>
      </c>
      <c r="H30" s="30">
        <f t="shared" ref="H30:H33" si="38">I30+J30+K30+L30</f>
        <v>204</v>
      </c>
      <c r="I30" s="30">
        <v>58</v>
      </c>
      <c r="J30" s="30">
        <v>11</v>
      </c>
      <c r="K30" s="30">
        <v>119</v>
      </c>
      <c r="L30" s="30">
        <v>16</v>
      </c>
      <c r="M30" s="31">
        <f t="shared" ref="M30:M33" si="39">N30+O30</f>
        <v>2.5434</v>
      </c>
      <c r="N30" s="31">
        <f t="shared" ref="N30:N33" si="40">(I30*145+J30*115)/10000</f>
        <v>0.9675</v>
      </c>
      <c r="O30" s="31">
        <f t="shared" ref="O30:O33" si="41">(K30*121+L30*85)/10000</f>
        <v>1.5759</v>
      </c>
      <c r="P30" s="31">
        <f t="shared" ref="P30:P33" si="42">Q30+R30</f>
        <v>15.3629</v>
      </c>
      <c r="Q30" s="31">
        <f>N30+'[1]2026.05'!Q30</f>
        <v>5.95</v>
      </c>
      <c r="R30" s="31">
        <f>O30+'[1]2026.05'!R30</f>
        <v>9.4129</v>
      </c>
    </row>
    <row r="31" s="2" customFormat="1" ht="30" customHeight="1" spans="1:18">
      <c r="A31" s="29" t="s">
        <v>44</v>
      </c>
      <c r="B31" s="33">
        <f t="shared" si="36"/>
        <v>305</v>
      </c>
      <c r="C31" s="33">
        <v>91</v>
      </c>
      <c r="D31" s="33">
        <v>0</v>
      </c>
      <c r="E31" s="33">
        <v>214</v>
      </c>
      <c r="F31" s="34">
        <f t="shared" si="37"/>
        <v>3.6905</v>
      </c>
      <c r="G31" s="31">
        <f>F31+'[1]2026.05'!G31</f>
        <v>22.1067</v>
      </c>
      <c r="H31" s="30">
        <f t="shared" si="38"/>
        <v>313</v>
      </c>
      <c r="I31" s="30">
        <v>100</v>
      </c>
      <c r="J31" s="33">
        <v>17</v>
      </c>
      <c r="K31" s="33">
        <v>175</v>
      </c>
      <c r="L31" s="33">
        <v>21</v>
      </c>
      <c r="M31" s="31">
        <f t="shared" si="39"/>
        <v>3.9415</v>
      </c>
      <c r="N31" s="31">
        <f t="shared" si="40"/>
        <v>1.6455</v>
      </c>
      <c r="O31" s="31">
        <f t="shared" si="41"/>
        <v>2.296</v>
      </c>
      <c r="P31" s="31">
        <f t="shared" si="42"/>
        <v>23.6182</v>
      </c>
      <c r="Q31" s="31">
        <f>N31+'[1]2026.05'!Q31</f>
        <v>9.87</v>
      </c>
      <c r="R31" s="31">
        <f>O31+'[1]2026.05'!R31</f>
        <v>13.7482</v>
      </c>
    </row>
    <row r="32" s="2" customFormat="1" ht="30" customHeight="1" spans="1:18">
      <c r="A32" s="42" t="s">
        <v>45</v>
      </c>
      <c r="B32" s="33">
        <f t="shared" si="36"/>
        <v>97</v>
      </c>
      <c r="C32" s="33">
        <v>21</v>
      </c>
      <c r="D32" s="33">
        <v>1</v>
      </c>
      <c r="E32" s="33">
        <v>75</v>
      </c>
      <c r="F32" s="34">
        <f t="shared" si="37"/>
        <v>1.1737</v>
      </c>
      <c r="G32" s="31">
        <f>F32+'[1]2026.05'!G32</f>
        <v>7.018</v>
      </c>
      <c r="H32" s="30">
        <f t="shared" si="38"/>
        <v>105</v>
      </c>
      <c r="I32" s="33">
        <v>25</v>
      </c>
      <c r="J32" s="33">
        <v>7</v>
      </c>
      <c r="K32" s="33">
        <v>66</v>
      </c>
      <c r="L32" s="33">
        <v>7</v>
      </c>
      <c r="M32" s="31">
        <f t="shared" si="39"/>
        <v>1.3011</v>
      </c>
      <c r="N32" s="31">
        <f t="shared" si="40"/>
        <v>0.443</v>
      </c>
      <c r="O32" s="31">
        <f t="shared" si="41"/>
        <v>0.8581</v>
      </c>
      <c r="P32" s="31">
        <f t="shared" si="42"/>
        <v>7.6472</v>
      </c>
      <c r="Q32" s="31">
        <f>N32+'[1]2026.05'!Q32</f>
        <v>2.6235</v>
      </c>
      <c r="R32" s="31">
        <f>O32+'[1]2026.05'!R32</f>
        <v>5.0237</v>
      </c>
    </row>
    <row r="33" s="2" customFormat="1" ht="30" customHeight="1" spans="1:18">
      <c r="A33" s="29" t="s">
        <v>46</v>
      </c>
      <c r="B33" s="33">
        <f t="shared" si="36"/>
        <v>188</v>
      </c>
      <c r="C33" s="33">
        <v>44</v>
      </c>
      <c r="D33" s="33">
        <v>1</v>
      </c>
      <c r="E33" s="33">
        <v>143</v>
      </c>
      <c r="F33" s="34">
        <f t="shared" si="37"/>
        <v>2.2748</v>
      </c>
      <c r="G33" s="31">
        <f>F33+'[1]2026.05'!G33</f>
        <v>13.7214</v>
      </c>
      <c r="H33" s="30">
        <f t="shared" si="38"/>
        <v>201</v>
      </c>
      <c r="I33" s="30">
        <v>52</v>
      </c>
      <c r="J33" s="33">
        <v>10</v>
      </c>
      <c r="K33" s="33">
        <v>124</v>
      </c>
      <c r="L33" s="33">
        <v>15</v>
      </c>
      <c r="M33" s="31">
        <f t="shared" si="39"/>
        <v>2.4969</v>
      </c>
      <c r="N33" s="31">
        <f t="shared" si="40"/>
        <v>0.869</v>
      </c>
      <c r="O33" s="31">
        <f t="shared" si="41"/>
        <v>1.6279</v>
      </c>
      <c r="P33" s="31">
        <f t="shared" si="42"/>
        <v>15.1471</v>
      </c>
      <c r="Q33" s="31">
        <f>N33+'[1]2026.05'!Q33</f>
        <v>5.417</v>
      </c>
      <c r="R33" s="31">
        <f>O33+'[1]2026.05'!R33</f>
        <v>9.7301</v>
      </c>
    </row>
    <row r="34" s="2" customFormat="1" ht="30" customHeight="1" spans="1:18">
      <c r="A34" s="43" t="s">
        <v>47</v>
      </c>
      <c r="B34" s="44">
        <f t="shared" ref="B34:R34" si="43">B10+B13+B16+B17+B20+B21+B22+B25+B26+B29+B30+B31+B32+B33</f>
        <v>3481</v>
      </c>
      <c r="C34" s="44">
        <f t="shared" si="43"/>
        <v>1000</v>
      </c>
      <c r="D34" s="44">
        <f t="shared" si="43"/>
        <v>10</v>
      </c>
      <c r="E34" s="44">
        <f t="shared" si="43"/>
        <v>2471</v>
      </c>
      <c r="F34" s="45">
        <f t="shared" si="43"/>
        <v>42.1201</v>
      </c>
      <c r="G34" s="45">
        <f t="shared" si="43"/>
        <v>253.7975</v>
      </c>
      <c r="H34" s="46">
        <f t="shared" si="43"/>
        <v>3938</v>
      </c>
      <c r="I34" s="46">
        <f t="shared" si="43"/>
        <v>1058</v>
      </c>
      <c r="J34" s="46">
        <f t="shared" si="43"/>
        <v>284</v>
      </c>
      <c r="K34" s="46">
        <f t="shared" si="43"/>
        <v>2103</v>
      </c>
      <c r="L34" s="46">
        <f t="shared" si="43"/>
        <v>493</v>
      </c>
      <c r="M34" s="45">
        <f t="shared" si="43"/>
        <v>48.2438</v>
      </c>
      <c r="N34" s="45">
        <f t="shared" si="43"/>
        <v>18.607</v>
      </c>
      <c r="O34" s="45">
        <f t="shared" si="43"/>
        <v>29.6368</v>
      </c>
      <c r="P34" s="45">
        <f t="shared" si="43"/>
        <v>290.9604</v>
      </c>
      <c r="Q34" s="45">
        <f t="shared" si="43"/>
        <v>112.7815</v>
      </c>
      <c r="R34" s="47">
        <f t="shared" si="43"/>
        <v>178.1789</v>
      </c>
    </row>
  </sheetData>
  <mergeCells count="23">
    <mergeCell ref="A1:R1"/>
    <mergeCell ref="A2:R2"/>
    <mergeCell ref="B3:G3"/>
    <mergeCell ref="H3:R3"/>
    <mergeCell ref="H4:L4"/>
    <mergeCell ref="M4:O4"/>
    <mergeCell ref="P4:R4"/>
    <mergeCell ref="I5:J5"/>
    <mergeCell ref="K5:L5"/>
    <mergeCell ref="A3:A7"/>
    <mergeCell ref="B4:B6"/>
    <mergeCell ref="C4:C6"/>
    <mergeCell ref="D4:D6"/>
    <mergeCell ref="E4:E6"/>
    <mergeCell ref="F4:F6"/>
    <mergeCell ref="G4:G6"/>
    <mergeCell ref="H5:H6"/>
    <mergeCell ref="M5:M6"/>
    <mergeCell ref="N5:N6"/>
    <mergeCell ref="O5:O6"/>
    <mergeCell ref="P5:P6"/>
    <mergeCell ref="Q5:Q6"/>
    <mergeCell ref="R5:R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WPS_1639736917</cp:lastModifiedBy>
  <dcterms:created xsi:type="dcterms:W3CDTF">2023-05-12T11:15:00Z</dcterms:created>
  <dcterms:modified xsi:type="dcterms:W3CDTF">2026-06-29T03:21:19Z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FCA07C1984094141AB3EC02F70BA76AC_12</vt:lpwstr>
  </property>
  <property fmtid="{D5CDD505-2E9C-101B-9397-08002B2CF9AE}" pid="4" name="CalculationRule">
    <vt:i4>0</vt:i4>
  </property>
</Properties>
</file>